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одоснабжение-1 " sheetId="9" r:id="rId1"/>
    <sheet name="водоснабжение-2" sheetId="5" r:id="rId2"/>
    <sheet name="водоотведение-1" sheetId="4" r:id="rId3"/>
    <sheet name="водоотведение 2" sheetId="8" r:id="rId4"/>
  </sheets>
  <externalReferences>
    <externalReference r:id="rId5"/>
  </externalReferences>
  <calcPr calcId="124519"/>
</workbook>
</file>

<file path=xl/calcChain.xml><?xml version="1.0" encoding="utf-8"?>
<calcChain xmlns="http://schemas.openxmlformats.org/spreadsheetml/2006/main">
  <c r="G30" i="4"/>
  <c r="G29" s="1"/>
  <c r="G28" s="1"/>
  <c r="G22"/>
  <c r="G21" s="1"/>
  <c r="G12" l="1"/>
  <c r="G26" i="9" l="1"/>
  <c r="G25" s="1"/>
  <c r="G24" s="1"/>
  <c r="G14" s="1"/>
  <c r="I21" i="4" l="1"/>
  <c r="I22"/>
  <c r="I28"/>
  <c r="I29"/>
  <c r="I30"/>
  <c r="I12"/>
  <c r="H16"/>
  <c r="H17"/>
  <c r="H18"/>
  <c r="H20"/>
  <c r="H22"/>
  <c r="H24"/>
  <c r="H25"/>
  <c r="H26"/>
  <c r="H27"/>
  <c r="H28"/>
  <c r="H30"/>
  <c r="H31"/>
  <c r="H32"/>
  <c r="F19"/>
  <c r="H19" s="1"/>
  <c r="F15"/>
  <c r="H15" s="1"/>
  <c r="F13"/>
  <c r="H13" s="1"/>
  <c r="D19"/>
  <c r="D15"/>
  <c r="F29"/>
  <c r="F28" s="1"/>
  <c r="F23"/>
  <c r="D29"/>
  <c r="D28" s="1"/>
  <c r="D23"/>
  <c r="J39" i="9"/>
  <c r="J18"/>
  <c r="J21"/>
  <c r="I24"/>
  <c r="I25"/>
  <c r="I26"/>
  <c r="J31"/>
  <c r="J33"/>
  <c r="J45"/>
  <c r="I14"/>
  <c r="H18"/>
  <c r="H19"/>
  <c r="H20"/>
  <c r="H21"/>
  <c r="H23"/>
  <c r="H30"/>
  <c r="J30" s="1"/>
  <c r="H31"/>
  <c r="H32"/>
  <c r="J32" s="1"/>
  <c r="H33"/>
  <c r="H34"/>
  <c r="J34" s="1"/>
  <c r="H38"/>
  <c r="H39"/>
  <c r="H40"/>
  <c r="H42"/>
  <c r="H45"/>
  <c r="F26"/>
  <c r="H26" s="1"/>
  <c r="F44"/>
  <c r="H44" s="1"/>
  <c r="F43"/>
  <c r="H43" s="1"/>
  <c r="J43" s="1"/>
  <c r="F41"/>
  <c r="H41" s="1"/>
  <c r="F37"/>
  <c r="F29"/>
  <c r="H29" s="1"/>
  <c r="F28"/>
  <c r="F27" s="1"/>
  <c r="H27" s="1"/>
  <c r="J27" s="1"/>
  <c r="F22"/>
  <c r="H22" s="1"/>
  <c r="J22" s="1"/>
  <c r="F20"/>
  <c r="F17"/>
  <c r="D41"/>
  <c r="D29"/>
  <c r="D28"/>
  <c r="D27" s="1"/>
  <c r="D26"/>
  <c r="J38"/>
  <c r="J23"/>
  <c r="J19"/>
  <c r="J41" l="1"/>
  <c r="J42"/>
  <c r="F16"/>
  <c r="F15" s="1"/>
  <c r="H15" s="1"/>
  <c r="J15" s="1"/>
  <c r="H28"/>
  <c r="J28" s="1"/>
  <c r="J44"/>
  <c r="J40"/>
  <c r="H23" i="4"/>
  <c r="F21"/>
  <c r="H21" s="1"/>
  <c r="J29" i="9"/>
  <c r="J20"/>
  <c r="H16"/>
  <c r="J16" s="1"/>
  <c r="F35"/>
  <c r="H35" s="1"/>
  <c r="J35" s="1"/>
  <c r="F25"/>
  <c r="H37"/>
  <c r="J37" s="1"/>
  <c r="H17"/>
  <c r="J17" s="1"/>
  <c r="F12" i="4"/>
  <c r="H12" s="1"/>
  <c r="D13"/>
  <c r="F14"/>
  <c r="H14" s="1"/>
  <c r="H29"/>
  <c r="F36" i="9"/>
  <c r="H36" s="1"/>
  <c r="J36" s="1"/>
  <c r="J26"/>
  <c r="H25" l="1"/>
  <c r="J25" s="1"/>
  <c r="F24"/>
  <c r="H24" l="1"/>
  <c r="J24" s="1"/>
  <c r="F14"/>
  <c r="H14" s="1"/>
  <c r="J14" s="1"/>
  <c r="J16" i="4" l="1"/>
  <c r="J17"/>
  <c r="J18"/>
  <c r="J19"/>
  <c r="J21"/>
  <c r="J22"/>
  <c r="J24"/>
  <c r="J26"/>
  <c r="J27"/>
  <c r="J28"/>
  <c r="J31"/>
  <c r="J32"/>
  <c r="J25"/>
  <c r="J30" l="1"/>
  <c r="J20"/>
  <c r="J23"/>
  <c r="J29"/>
  <c r="J15"/>
  <c r="J14" l="1"/>
  <c r="J12" l="1"/>
  <c r="J13"/>
</calcChain>
</file>

<file path=xl/sharedStrings.xml><?xml version="1.0" encoding="utf-8"?>
<sst xmlns="http://schemas.openxmlformats.org/spreadsheetml/2006/main" count="217" uniqueCount="119">
  <si>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</si>
  <si>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</si>
  <si>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</si>
  <si>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Количество в натуральных показателях</t>
  </si>
  <si>
    <t>Сумма инвестиционной программы (проекты), тыс.тенге</t>
  </si>
  <si>
    <t>Заемные средства</t>
  </si>
  <si>
    <t>Бюджетные средства</t>
  </si>
  <si>
    <t>Нерегулируемая (иная) деятельность</t>
  </si>
  <si>
    <t>причины отклонения</t>
  </si>
  <si>
    <t>Собственные средства</t>
  </si>
  <si>
    <t>Раздел 1 Служба водоснабжения и очистки</t>
  </si>
  <si>
    <t>Модернизация Водоочистных сооружений</t>
  </si>
  <si>
    <t xml:space="preserve"> 1.1</t>
  </si>
  <si>
    <t>Блок основных сооружений 2 очередь</t>
  </si>
  <si>
    <t xml:space="preserve"> 1.1.1</t>
  </si>
  <si>
    <t>шт</t>
  </si>
  <si>
    <t xml:space="preserve"> 1.1.2</t>
  </si>
  <si>
    <t xml:space="preserve"> 1.1.3</t>
  </si>
  <si>
    <t>м</t>
  </si>
  <si>
    <t xml:space="preserve"> 1.2</t>
  </si>
  <si>
    <t>Блок основных сооружений 3 очередь</t>
  </si>
  <si>
    <t xml:space="preserve"> 1.2.1</t>
  </si>
  <si>
    <t>Замена запорной арматуры</t>
  </si>
  <si>
    <t xml:space="preserve"> 1.3</t>
  </si>
  <si>
    <t xml:space="preserve"> 1.3.1</t>
  </si>
  <si>
    <t xml:space="preserve">Раздел 2 </t>
  </si>
  <si>
    <t xml:space="preserve"> 2.3</t>
  </si>
  <si>
    <t xml:space="preserve"> 2.3.1</t>
  </si>
  <si>
    <t xml:space="preserve"> 2.4</t>
  </si>
  <si>
    <t>Служба водоснабжения и наладки</t>
  </si>
  <si>
    <t xml:space="preserve"> 3.1</t>
  </si>
  <si>
    <t xml:space="preserve"> 3.2</t>
  </si>
  <si>
    <t xml:space="preserve"> 3.3</t>
  </si>
  <si>
    <t>Раздел 3 Энерго-механический цех водоснабжения</t>
  </si>
  <si>
    <t>Автоматизация и реконструкция насосных станций и тепловых пунктов</t>
  </si>
  <si>
    <t>Автоматизация тепловых пунктов</t>
  </si>
  <si>
    <t xml:space="preserve"> 3.2.1</t>
  </si>
  <si>
    <t>Раздел 4 Отдел главного технолога</t>
  </si>
  <si>
    <t>Приборизация системы водоснабжения</t>
  </si>
  <si>
    <t>Раздел 1 Станция Аэрации</t>
  </si>
  <si>
    <t>I</t>
  </si>
  <si>
    <t>Реконструкция и замена технологического оборудования станции Аэрации</t>
  </si>
  <si>
    <t>Реконструкция Блока механической очистки</t>
  </si>
  <si>
    <t>Замена вытяжной и приточной вентиляции технологических объектов главной насосной станции, насосной станции сырого осадка, дренаж-насосная станция на станции аэрации</t>
  </si>
  <si>
    <t>Монтаж электроприводов для задвижек ДУ-150 мм и ДУ-200 мм ГЗ-ОФ</t>
  </si>
  <si>
    <t>Реконструкция Блока биологической очистки</t>
  </si>
  <si>
    <t xml:space="preserve"> 1.2.2</t>
  </si>
  <si>
    <t>Илосос ИВР-40</t>
  </si>
  <si>
    <t>Раздел 2</t>
  </si>
  <si>
    <t xml:space="preserve">Строительство и капитальный ремонт канализационных сетей </t>
  </si>
  <si>
    <t>Оборудование для ремонта сетей и обслуживания Служба водоотведения</t>
  </si>
  <si>
    <t>Колодезный разрушитель труб maxi-T</t>
  </si>
  <si>
    <t>Каналопромывочный аппарат "Посейдон" в комплекте</t>
  </si>
  <si>
    <t xml:space="preserve">Расходомер </t>
  </si>
  <si>
    <t>Раздел 3</t>
  </si>
  <si>
    <t>Энерго-механический цех водоотведения</t>
  </si>
  <si>
    <t>Капитальный ремонт насосных агрегатов КНС 7</t>
  </si>
  <si>
    <t>Капитальный ремонт насосных агрегатов КНС 13</t>
  </si>
  <si>
    <t>факт года (полугодия), предшествующего отчетному периоду</t>
  </si>
  <si>
    <t>план (год)</t>
  </si>
  <si>
    <t>факт текущего года (полугодия)</t>
  </si>
  <si>
    <t xml:space="preserve">Оценка достижения показателей эффективности, надежности и качества 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</si>
  <si>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</si>
  <si>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</si>
  <si>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</si>
  <si>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</si>
  <si>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 xml:space="preserve">Снижение аварийности, по годам реализации в зависимости  от утвержденной  инвестиционной программы </t>
  </si>
  <si>
    <r>
      <t>Показатели эффективности, надежности и качества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</si>
  <si>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 xml:space="preserve"> 2.1- 2.2</t>
  </si>
  <si>
    <t>Новое строительство и капитальный ремонт сетей</t>
  </si>
  <si>
    <t xml:space="preserve"> 2.1-2.2</t>
  </si>
  <si>
    <t>согласно плана</t>
  </si>
  <si>
    <t xml:space="preserve"> -</t>
  </si>
  <si>
    <r>
      <t xml:space="preserve">Ед изм </t>
    </r>
    <r>
      <rPr>
        <b/>
        <i/>
        <sz val="12"/>
        <color rgb="FF000000"/>
        <rFont val="Times New Roman"/>
        <family val="1"/>
        <charset val="204"/>
      </rPr>
      <t>(для натуральных показателей)</t>
    </r>
  </si>
  <si>
    <t>отк</t>
  </si>
  <si>
    <t>ВСЕГО на 2017 год</t>
  </si>
  <si>
    <t>Реконструкция коммуникаций</t>
  </si>
  <si>
    <t xml:space="preserve"> 1.4</t>
  </si>
  <si>
    <t xml:space="preserve">Склад хлора комплекса очистки воды </t>
  </si>
  <si>
    <t xml:space="preserve">  1.4.1</t>
  </si>
  <si>
    <t>Новое строительство и капитальный ремонт сетей, замена запорной арматуры</t>
  </si>
  <si>
    <t xml:space="preserve"> 2.1</t>
  </si>
  <si>
    <t>план на 2017 г</t>
  </si>
  <si>
    <t>Замена запорной арматуры Д 100 мм - 400 мм</t>
  </si>
  <si>
    <t xml:space="preserve"> 2.4.1</t>
  </si>
  <si>
    <t>Комплектующие к  течеискателю Sebalog комплект LOG SET-N-3-TNC</t>
  </si>
  <si>
    <t xml:space="preserve"> 2.4.2</t>
  </si>
  <si>
    <t>Комплектующие к течеискателю Sebalog - Sebalog Readerbox 3</t>
  </si>
  <si>
    <t xml:space="preserve"> 2.4.3</t>
  </si>
  <si>
    <t>Комплектующие к течеискателю Correlux P2 - TX A передатчик</t>
  </si>
  <si>
    <t xml:space="preserve"> 2.4.4</t>
  </si>
  <si>
    <t>Комплектующие к течеискателю Correlux P2 - TX В передатчик</t>
  </si>
  <si>
    <t xml:space="preserve"> 2.4.5</t>
  </si>
  <si>
    <t>Приобретение и установка дополнительных точек к SCADA системе Simens</t>
  </si>
  <si>
    <t>Автоматизация и реконструкция насосных станций</t>
  </si>
  <si>
    <t xml:space="preserve"> 3.1.1</t>
  </si>
  <si>
    <t>Автоматизация водопроводной насосной станции Шахтеров 31(А и В)</t>
  </si>
  <si>
    <t xml:space="preserve"> 3.1.2</t>
  </si>
  <si>
    <t>Автоматизация водопроводной насосной станции Шахтеров 74</t>
  </si>
  <si>
    <t xml:space="preserve"> 3.1.3</t>
  </si>
  <si>
    <t>Замена запорной арматуры на насосных станцях</t>
  </si>
  <si>
    <t>Установка инфракрасных обогревателей на подкачивающих водопроводных насосных станциях</t>
  </si>
  <si>
    <t>4.1</t>
  </si>
  <si>
    <t>4.1.1</t>
  </si>
  <si>
    <t>Установка приборов технологического учета</t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</si>
  <si>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______________________________________________</t>
    </r>
    <r>
      <rPr>
        <b/>
        <u/>
        <sz val="12"/>
        <color rgb="FF000000"/>
        <rFont val="Times New Roman"/>
        <family val="1"/>
        <charset val="204"/>
      </rPr>
      <t>Д.Б. Исаев</t>
    </r>
    <r>
      <rPr>
        <u/>
        <sz val="12"/>
        <color rgb="FF000000"/>
        <rFont val="Times New Roman"/>
        <family val="1"/>
        <charset val="204"/>
      </rPr>
      <t xml:space="preserve">______________ 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</si>
  <si>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t>Погружной канализационный насос 600KSN400 6T66</t>
  </si>
  <si>
    <t>II</t>
  </si>
  <si>
    <t>Гидравлический разрушитель трубопроводов Т175</t>
  </si>
  <si>
    <t xml:space="preserve"> 2.2</t>
  </si>
  <si>
    <t>Модернизация КНС 1</t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</si>
  <si>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______________________________________________</t>
    </r>
    <r>
      <rPr>
        <b/>
        <sz val="12"/>
        <color rgb="FF000000"/>
        <rFont val="Times New Roman"/>
        <family val="1"/>
        <charset val="204"/>
      </rPr>
      <t>Д.Б. Исаев</t>
    </r>
    <r>
      <rPr>
        <b/>
        <u/>
        <sz val="12"/>
        <color rgb="FF000000"/>
        <rFont val="Times New Roman"/>
        <family val="1"/>
        <charset val="204"/>
      </rPr>
      <t>____________</t>
    </r>
    <r>
      <rPr>
        <u/>
        <sz val="12"/>
        <color rgb="FF000000"/>
        <rFont val="Times New Roman"/>
        <family val="1"/>
        <charset val="204"/>
      </rPr>
      <t xml:space="preserve">__ 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</si>
  <si>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r>
      <rPr>
        <b/>
        <sz val="12"/>
        <color rgb="FF000000"/>
        <rFont val="Times New Roman"/>
        <family val="1"/>
        <charset val="204"/>
      </rPr>
      <t xml:space="preserve">Генеральный директор ТОО «Қарағанды Су»  </t>
    </r>
    <r>
      <rPr>
        <sz val="12"/>
        <color rgb="FF000000"/>
        <rFont val="Times New Roman"/>
        <family val="1"/>
        <charset val="204"/>
      </rPr>
      <t xml:space="preserve">     __________________________________________</t>
    </r>
    <r>
      <rPr>
        <b/>
        <sz val="12"/>
        <color rgb="FF000000"/>
        <rFont val="Times New Roman"/>
        <family val="1"/>
        <charset val="204"/>
      </rPr>
      <t>____Д.Б. Исаев</t>
    </r>
    <r>
      <rPr>
        <b/>
        <u/>
        <sz val="12"/>
        <color rgb="FF000000"/>
        <rFont val="Times New Roman"/>
        <family val="1"/>
        <charset val="204"/>
      </rPr>
      <t xml:space="preserve">______________ </t>
    </r>
    <r>
      <rPr>
        <u/>
        <sz val="12"/>
        <color rgb="FF000000"/>
        <rFont val="Times New Roman"/>
        <family val="1"/>
        <charset val="204"/>
      </rPr>
      <t xml:space="preserve">    </t>
    </r>
    <r>
      <rPr>
        <sz val="12"/>
        <color rgb="FF000000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>(Ф.И.О.,(при его наличии), подпись, дата))</t>
    </r>
    <r>
      <rPr>
        <sz val="12"/>
        <color rgb="FF000000"/>
        <rFont val="Times New Roman"/>
        <family val="1"/>
        <charset val="204"/>
      </rPr>
      <t xml:space="preserve">
</t>
    </r>
  </si>
  <si>
    <t>Инвестиционная программа утверждена исполнением на календарный год. Работы по реализации инвестиционной программы продолжаются.  Проводятся гос. закупки на выполнение работ.</t>
  </si>
  <si>
    <t>Информация субъекта естественной монополии  ТОО «Қарағанды Су»
 о ходе исполнения субъектом инвестиционной программы (проекта)/об исполнении инвестиционной программы (проекта)* за 2017 год 
по виду деятельности: водоснабжение, утвержденная Приказом Департамента Комитета по регулированию естественных монополий и
 защите конкуренции  Министерства национальной экономики Республики Казахстан от 18 сентября 2015 года №241-ОД</t>
  </si>
  <si>
    <t>Информация субъекта естественной монополии
ТОО «Қарағанды Су» о ходе исполнения субъектом инвестиционной программы
(проекта)/об исполнении инвестиционной программы (проекта)*
за 2017 год
по виду деятельности: водоотведение,                                                                                                                                                                                                                                                                                                                                                            утвержденная Приказом Департамента Комитета по регулированию естественных монополий и защите конкуренции                                                                                                                                                                                                    Министерства национальной экономики Республики Казахстан от 18 сентября 2015 года №241-ОД</t>
  </si>
  <si>
    <t>Информация субъекта естественной монополии  ТОО «Қарағанды Су»
о ходе исполнения субъектом инвестиционной программы (проекта)/об исполнении инвестиционной программы (проекта)* за 2017 год 
по виду деятельности: водоотведение, утвержденная Приказом Департамента Комитета по регулированию естественных монополий и
защите конкуренции  Министерства национальной экономики Республики Казахстан от 18 сентября 2015 года №241-ОД</t>
  </si>
  <si>
    <t>Информация субъекта естественной монополии
ТОО «Қарағанды Су» о ходе исполнения субъектом инвестиционной программы
(проекта)/об исполнении инвестиционной программы (проекта)*
за 2017 год
по виду деятельности: водоснабжение,                                                                                                                                                                                                                                                                                                                                                            утвержденная Приказом Департамента Комитета по регулированию естественных монополий и защите конкуренции                                                                                                                                                                                                    Министерства национальной экономики Республики Казахстан от 18 сентября 2015 года №241-ОД</t>
  </si>
  <si>
    <t>факт за 5 мес. 2017</t>
  </si>
</sst>
</file>

<file path=xl/styles.xml><?xml version="1.0" encoding="utf-8"?>
<styleSheet xmlns="http://schemas.openxmlformats.org/spreadsheetml/2006/main">
  <numFmts count="1">
    <numFmt numFmtId="164" formatCode="0.0%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4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3" fontId="1" fillId="0" borderId="0" xfId="0" applyNumberFormat="1" applyFont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5" fillId="0" borderId="1" xfId="2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89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folmer/Desktop/&#1050;&#1072;&#1088;&#1057;&#1091;/2017%20&#1075;&#1086;&#1076;/&#1080;&#1089;&#1087;&#1086;&#1083;&#1085;&#1077;&#1085;&#1080;&#1077;%20&#1080;&#1085;&#1074;&#1077;&#1089;&#1090;&#1080;&#1094;&#1080;&#1080;&#1081;%202017%20&#1075;/&#1080;&#1089;&#1087;&#1086;&#1083;&#1085;&#1077;&#1085;&#1080;&#1077;%20&#1080;&#1085;&#1074;&#1077;&#1089;&#1090;&#1080;&#1094;&#1080;&#1080;%20&#1076;&#1083;&#1103;%20&#1073;&#1102;&#1076;&#1078;&#1077;&#1090;&#1072;%20&#1079;&#1072;%205%20&#1084;&#1077;&#1089;&#1103;&#1094;&#1077;&#10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 кап вложений 2017 г"/>
      <sheetName val="18-1. внутренняя ИП общая"/>
      <sheetName val="16.ИП ККС вода"/>
      <sheetName val="17.ИП ККС канал"/>
    </sheetNames>
    <sheetDataSet>
      <sheetData sheetId="0"/>
      <sheetData sheetId="1"/>
      <sheetData sheetId="2"/>
      <sheetData sheetId="3">
        <row r="16">
          <cell r="R16">
            <v>98998.909</v>
          </cell>
        </row>
        <row r="19">
          <cell r="R19">
            <v>12089.138000000001</v>
          </cell>
        </row>
        <row r="20">
          <cell r="R20">
            <v>8997.7380000000012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48"/>
  <sheetViews>
    <sheetView tabSelected="1" view="pageBreakPreview" zoomScale="70" zoomScaleNormal="71" zoomScaleSheetLayoutView="70" workbookViewId="0">
      <pane ySplit="13" topLeftCell="A14" activePane="bottomLeft" state="frozen"/>
      <selection pane="bottomLeft" activeCell="A14" sqref="A14"/>
    </sheetView>
  </sheetViews>
  <sheetFormatPr defaultRowHeight="15.75"/>
  <cols>
    <col min="1" max="1" width="9.140625" style="2"/>
    <col min="2" max="2" width="62.5703125" style="2" customWidth="1"/>
    <col min="3" max="3" width="15.7109375" style="2" customWidth="1"/>
    <col min="4" max="9" width="12.140625" style="2" customWidth="1"/>
    <col min="10" max="10" width="12.42578125" style="24" customWidth="1"/>
    <col min="11" max="11" width="29.42578125" style="24" customWidth="1"/>
    <col min="12" max="19" width="12.140625" style="2" customWidth="1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>
      <c r="A2" s="67" t="s">
        <v>114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ht="56.2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8" spans="1:19" hidden="1"/>
    <row r="10" spans="1:19" ht="18.75" customHeight="1">
      <c r="A10" s="62" t="s">
        <v>0</v>
      </c>
      <c r="B10" s="62" t="s">
        <v>1</v>
      </c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</row>
    <row r="11" spans="1:19" ht="66" customHeight="1">
      <c r="A11" s="62"/>
      <c r="B11" s="62" t="s">
        <v>2</v>
      </c>
      <c r="C11" s="62" t="s">
        <v>73</v>
      </c>
      <c r="D11" s="62" t="s">
        <v>3</v>
      </c>
      <c r="E11" s="62"/>
      <c r="F11" s="62" t="s">
        <v>4</v>
      </c>
      <c r="G11" s="62"/>
      <c r="H11" s="62" t="s">
        <v>9</v>
      </c>
      <c r="I11" s="62"/>
      <c r="J11" s="62"/>
      <c r="K11" s="62"/>
      <c r="L11" s="62" t="s">
        <v>5</v>
      </c>
      <c r="M11" s="62"/>
      <c r="N11" s="62"/>
      <c r="O11" s="62"/>
      <c r="P11" s="62" t="s">
        <v>6</v>
      </c>
      <c r="Q11" s="62"/>
      <c r="R11" s="62" t="s">
        <v>7</v>
      </c>
      <c r="S11" s="62"/>
    </row>
    <row r="12" spans="1:19" ht="42.75" customHeight="1">
      <c r="A12" s="62"/>
      <c r="B12" s="62"/>
      <c r="C12" s="62"/>
      <c r="D12" s="30" t="s">
        <v>82</v>
      </c>
      <c r="E12" s="61" t="s">
        <v>118</v>
      </c>
      <c r="F12" s="30" t="s">
        <v>82</v>
      </c>
      <c r="G12" s="61" t="s">
        <v>118</v>
      </c>
      <c r="H12" s="30" t="s">
        <v>82</v>
      </c>
      <c r="I12" s="61" t="s">
        <v>118</v>
      </c>
      <c r="J12" s="25" t="s">
        <v>74</v>
      </c>
      <c r="K12" s="25" t="s">
        <v>8</v>
      </c>
      <c r="L12" s="30" t="s">
        <v>82</v>
      </c>
      <c r="M12" s="61" t="s">
        <v>118</v>
      </c>
      <c r="N12" s="30" t="s">
        <v>74</v>
      </c>
      <c r="O12" s="30" t="s">
        <v>8</v>
      </c>
      <c r="P12" s="30" t="s">
        <v>82</v>
      </c>
      <c r="Q12" s="61" t="s">
        <v>118</v>
      </c>
      <c r="R12" s="30" t="s">
        <v>82</v>
      </c>
      <c r="S12" s="61" t="s">
        <v>118</v>
      </c>
    </row>
    <row r="13" spans="1:19" ht="18.75" customHeight="1">
      <c r="A13" s="30">
        <v>1</v>
      </c>
      <c r="B13" s="30">
        <v>2</v>
      </c>
      <c r="C13" s="30">
        <v>3</v>
      </c>
      <c r="D13" s="30">
        <v>4</v>
      </c>
      <c r="E13" s="30">
        <v>5</v>
      </c>
      <c r="F13" s="30">
        <v>7</v>
      </c>
      <c r="G13" s="30">
        <v>8</v>
      </c>
      <c r="H13" s="30">
        <v>9</v>
      </c>
      <c r="I13" s="30">
        <v>10</v>
      </c>
      <c r="J13" s="25">
        <v>11</v>
      </c>
      <c r="K13" s="25">
        <v>12</v>
      </c>
      <c r="L13" s="30">
        <v>13</v>
      </c>
      <c r="M13" s="30">
        <v>14</v>
      </c>
      <c r="N13" s="30">
        <v>15</v>
      </c>
      <c r="O13" s="30">
        <v>16</v>
      </c>
      <c r="P13" s="30">
        <v>17</v>
      </c>
      <c r="Q13" s="30">
        <v>18</v>
      </c>
      <c r="R13" s="30">
        <v>19</v>
      </c>
      <c r="S13" s="30">
        <v>20</v>
      </c>
    </row>
    <row r="14" spans="1:19" ht="18.75" customHeight="1">
      <c r="A14" s="5"/>
      <c r="B14" s="5" t="s">
        <v>75</v>
      </c>
      <c r="C14" s="52"/>
      <c r="D14" s="49"/>
      <c r="E14" s="6"/>
      <c r="F14" s="7">
        <f>F15+F24+F35+F43</f>
        <v>1307957.0915714286</v>
      </c>
      <c r="G14" s="7">
        <f>G15+G24+G35+G43</f>
        <v>196548</v>
      </c>
      <c r="H14" s="7">
        <f>F14</f>
        <v>1307957.0915714286</v>
      </c>
      <c r="I14" s="7">
        <f>G14</f>
        <v>196548</v>
      </c>
      <c r="J14" s="7">
        <f>I14-H14</f>
        <v>-1111409.0915714286</v>
      </c>
      <c r="K14" s="64" t="s">
        <v>113</v>
      </c>
      <c r="L14" s="6"/>
      <c r="M14" s="4"/>
      <c r="N14" s="4"/>
      <c r="O14" s="4"/>
      <c r="P14" s="4"/>
      <c r="Q14" s="4"/>
      <c r="R14" s="4"/>
      <c r="S14" s="4"/>
    </row>
    <row r="15" spans="1:19" ht="18.75" customHeight="1">
      <c r="A15" s="6"/>
      <c r="B15" s="38" t="s">
        <v>10</v>
      </c>
      <c r="C15" s="50"/>
      <c r="D15" s="50"/>
      <c r="E15" s="7"/>
      <c r="F15" s="7">
        <f>F16</f>
        <v>49052.993000000002</v>
      </c>
      <c r="G15" s="7"/>
      <c r="H15" s="7">
        <f t="shared" ref="H15:H45" si="0">F15</f>
        <v>49052.993000000002</v>
      </c>
      <c r="I15" s="7"/>
      <c r="J15" s="7">
        <f t="shared" ref="J15:J45" si="1">I15-H15</f>
        <v>-49052.993000000002</v>
      </c>
      <c r="K15" s="65"/>
      <c r="L15" s="6"/>
      <c r="M15" s="4"/>
      <c r="N15" s="4"/>
      <c r="O15" s="4"/>
      <c r="P15" s="4"/>
      <c r="Q15" s="4"/>
      <c r="R15" s="4"/>
      <c r="S15" s="4"/>
    </row>
    <row r="16" spans="1:19" ht="18.75" customHeight="1">
      <c r="A16" s="6"/>
      <c r="B16" s="39" t="s">
        <v>11</v>
      </c>
      <c r="C16" s="51"/>
      <c r="D16" s="51"/>
      <c r="E16" s="7"/>
      <c r="F16" s="7">
        <f>+F17+F20+F22</f>
        <v>49052.993000000002</v>
      </c>
      <c r="G16" s="7"/>
      <c r="H16" s="7">
        <f t="shared" si="0"/>
        <v>49052.993000000002</v>
      </c>
      <c r="I16" s="7"/>
      <c r="J16" s="7">
        <f t="shared" si="1"/>
        <v>-49052.993000000002</v>
      </c>
      <c r="K16" s="65"/>
      <c r="L16" s="6"/>
      <c r="M16" s="4"/>
      <c r="N16" s="4"/>
      <c r="O16" s="4"/>
      <c r="P16" s="4"/>
      <c r="Q16" s="4"/>
      <c r="R16" s="4"/>
      <c r="S16" s="4"/>
    </row>
    <row r="17" spans="1:19" s="23" customFormat="1" ht="18.75" customHeight="1">
      <c r="A17" s="6" t="s">
        <v>19</v>
      </c>
      <c r="B17" s="40" t="s">
        <v>13</v>
      </c>
      <c r="C17" s="48"/>
      <c r="D17" s="48"/>
      <c r="E17" s="9"/>
      <c r="F17" s="9">
        <f>+F18+F19</f>
        <v>32298</v>
      </c>
      <c r="G17" s="9"/>
      <c r="H17" s="9">
        <f t="shared" si="0"/>
        <v>32298</v>
      </c>
      <c r="I17" s="9"/>
      <c r="J17" s="9">
        <f t="shared" si="1"/>
        <v>-32298</v>
      </c>
      <c r="K17" s="65"/>
      <c r="L17" s="6"/>
      <c r="M17" s="22"/>
      <c r="N17" s="22"/>
      <c r="O17" s="22"/>
      <c r="P17" s="22"/>
      <c r="Q17" s="22"/>
      <c r="R17" s="22"/>
      <c r="S17" s="22"/>
    </row>
    <row r="18" spans="1:19" ht="18.75" customHeight="1">
      <c r="A18" s="41" t="s">
        <v>21</v>
      </c>
      <c r="B18" s="42" t="s">
        <v>22</v>
      </c>
      <c r="C18" s="47" t="s">
        <v>15</v>
      </c>
      <c r="D18" s="47">
        <v>9</v>
      </c>
      <c r="E18" s="10"/>
      <c r="F18" s="10">
        <v>31881</v>
      </c>
      <c r="G18" s="11"/>
      <c r="H18" s="10">
        <f t="shared" si="0"/>
        <v>31881</v>
      </c>
      <c r="I18" s="10"/>
      <c r="J18" s="10">
        <f t="shared" si="1"/>
        <v>-31881</v>
      </c>
      <c r="K18" s="65"/>
      <c r="L18" s="6"/>
      <c r="M18" s="4"/>
      <c r="N18" s="4"/>
      <c r="O18" s="4"/>
      <c r="P18" s="4"/>
      <c r="Q18" s="4"/>
      <c r="R18" s="4"/>
      <c r="S18" s="4"/>
    </row>
    <row r="19" spans="1:19" ht="18.75" customHeight="1">
      <c r="A19" s="41" t="s">
        <v>46</v>
      </c>
      <c r="B19" s="42" t="s">
        <v>76</v>
      </c>
      <c r="C19" s="47" t="s">
        <v>18</v>
      </c>
      <c r="D19" s="47">
        <v>8</v>
      </c>
      <c r="E19" s="10"/>
      <c r="F19" s="41">
        <v>417</v>
      </c>
      <c r="G19" s="10"/>
      <c r="H19" s="41">
        <f t="shared" si="0"/>
        <v>417</v>
      </c>
      <c r="I19" s="41"/>
      <c r="J19" s="41">
        <f t="shared" si="1"/>
        <v>-417</v>
      </c>
      <c r="K19" s="65"/>
      <c r="L19" s="6"/>
      <c r="M19" s="4"/>
      <c r="N19" s="4"/>
      <c r="O19" s="4"/>
      <c r="P19" s="4"/>
      <c r="Q19" s="4"/>
      <c r="R19" s="4"/>
      <c r="S19" s="4"/>
    </row>
    <row r="20" spans="1:19" s="23" customFormat="1" ht="18.75" customHeight="1">
      <c r="A20" s="6" t="s">
        <v>23</v>
      </c>
      <c r="B20" s="40" t="s">
        <v>20</v>
      </c>
      <c r="C20" s="48"/>
      <c r="D20" s="48">
        <v>17</v>
      </c>
      <c r="E20" s="9"/>
      <c r="F20" s="9">
        <f>F21</f>
        <v>16721</v>
      </c>
      <c r="G20" s="9"/>
      <c r="H20" s="9">
        <f t="shared" si="0"/>
        <v>16721</v>
      </c>
      <c r="I20" s="9"/>
      <c r="J20" s="9">
        <f t="shared" si="1"/>
        <v>-16721</v>
      </c>
      <c r="K20" s="65"/>
      <c r="L20" s="6"/>
      <c r="M20" s="22"/>
      <c r="N20" s="22"/>
      <c r="O20" s="22"/>
      <c r="P20" s="22"/>
      <c r="Q20" s="22"/>
      <c r="R20" s="22"/>
      <c r="S20" s="22"/>
    </row>
    <row r="21" spans="1:19" ht="31.5" customHeight="1">
      <c r="A21" s="41" t="s">
        <v>24</v>
      </c>
      <c r="B21" s="42" t="s">
        <v>22</v>
      </c>
      <c r="C21" s="47" t="s">
        <v>15</v>
      </c>
      <c r="D21" s="47">
        <v>17</v>
      </c>
      <c r="E21" s="10"/>
      <c r="F21" s="41">
        <v>16721</v>
      </c>
      <c r="G21" s="10"/>
      <c r="H21" s="41">
        <f t="shared" si="0"/>
        <v>16721</v>
      </c>
      <c r="I21" s="41"/>
      <c r="J21" s="41">
        <f t="shared" si="1"/>
        <v>-16721</v>
      </c>
      <c r="K21" s="65"/>
      <c r="L21" s="6"/>
      <c r="M21" s="4"/>
      <c r="N21" s="4"/>
      <c r="O21" s="4"/>
      <c r="P21" s="4"/>
      <c r="Q21" s="4"/>
      <c r="R21" s="4"/>
      <c r="S21" s="4"/>
    </row>
    <row r="22" spans="1:19" s="23" customFormat="1" ht="18.75" customHeight="1">
      <c r="A22" s="6" t="s">
        <v>77</v>
      </c>
      <c r="B22" s="40" t="s">
        <v>78</v>
      </c>
      <c r="C22" s="48"/>
      <c r="D22" s="48">
        <v>3</v>
      </c>
      <c r="E22" s="9"/>
      <c r="F22" s="9">
        <f t="shared" ref="F22:G22" si="2">F23</f>
        <v>33.993000000000002</v>
      </c>
      <c r="G22" s="9"/>
      <c r="H22" s="9">
        <f t="shared" si="0"/>
        <v>33.993000000000002</v>
      </c>
      <c r="I22" s="9"/>
      <c r="J22" s="9">
        <f t="shared" si="1"/>
        <v>-33.993000000000002</v>
      </c>
      <c r="K22" s="65"/>
      <c r="L22" s="6"/>
      <c r="M22" s="22"/>
      <c r="N22" s="22"/>
      <c r="O22" s="22"/>
      <c r="P22" s="22"/>
      <c r="Q22" s="22"/>
      <c r="R22" s="22"/>
      <c r="S22" s="22"/>
    </row>
    <row r="23" spans="1:19" ht="18.75" customHeight="1">
      <c r="A23" s="41" t="s">
        <v>79</v>
      </c>
      <c r="B23" s="42" t="s">
        <v>22</v>
      </c>
      <c r="C23" s="47" t="s">
        <v>15</v>
      </c>
      <c r="D23" s="47">
        <v>3</v>
      </c>
      <c r="E23" s="10"/>
      <c r="F23" s="41">
        <v>33.993000000000002</v>
      </c>
      <c r="G23" s="10"/>
      <c r="H23" s="41">
        <f t="shared" si="0"/>
        <v>33.993000000000002</v>
      </c>
      <c r="I23" s="41"/>
      <c r="J23" s="41">
        <f t="shared" si="1"/>
        <v>-33.993000000000002</v>
      </c>
      <c r="K23" s="65"/>
      <c r="L23" s="6"/>
      <c r="M23" s="4"/>
      <c r="N23" s="4"/>
      <c r="O23" s="4"/>
      <c r="P23" s="4"/>
      <c r="Q23" s="4"/>
      <c r="R23" s="4"/>
      <c r="S23" s="4"/>
    </row>
    <row r="24" spans="1:19" s="23" customFormat="1" ht="18.75" customHeight="1">
      <c r="A24" s="6"/>
      <c r="B24" s="38" t="s">
        <v>25</v>
      </c>
      <c r="C24" s="50"/>
      <c r="D24" s="50"/>
      <c r="E24" s="13"/>
      <c r="F24" s="7">
        <f>F25+F29</f>
        <v>1220603.3985714286</v>
      </c>
      <c r="G24" s="7">
        <f>G25+G29</f>
        <v>196548</v>
      </c>
      <c r="H24" s="7">
        <f t="shared" si="0"/>
        <v>1220603.3985714286</v>
      </c>
      <c r="I24" s="7">
        <f t="shared" ref="I15:I45" si="3">G24</f>
        <v>196548</v>
      </c>
      <c r="J24" s="7">
        <f t="shared" si="1"/>
        <v>-1024055.3985714286</v>
      </c>
      <c r="K24" s="65"/>
      <c r="L24" s="6"/>
      <c r="M24" s="4"/>
      <c r="N24" s="4"/>
      <c r="O24" s="22"/>
      <c r="P24" s="4"/>
      <c r="Q24" s="4"/>
      <c r="R24" s="4"/>
      <c r="S24" s="4"/>
    </row>
    <row r="25" spans="1:19" s="23" customFormat="1" ht="36.75" customHeight="1">
      <c r="A25" s="6"/>
      <c r="B25" s="39" t="s">
        <v>80</v>
      </c>
      <c r="C25" s="31"/>
      <c r="D25" s="31">
        <v>32612</v>
      </c>
      <c r="E25" s="9">
        <v>10200</v>
      </c>
      <c r="F25" s="7">
        <f>F26+F27</f>
        <v>1124575</v>
      </c>
      <c r="G25" s="7">
        <f>G26+G27</f>
        <v>196548</v>
      </c>
      <c r="H25" s="7">
        <f t="shared" si="0"/>
        <v>1124575</v>
      </c>
      <c r="I25" s="7">
        <f t="shared" si="3"/>
        <v>196548</v>
      </c>
      <c r="J25" s="7">
        <f t="shared" si="1"/>
        <v>-928027</v>
      </c>
      <c r="K25" s="65"/>
      <c r="L25" s="6"/>
      <c r="M25" s="22"/>
      <c r="N25" s="22"/>
      <c r="O25" s="22"/>
      <c r="P25" s="22"/>
      <c r="Q25" s="22"/>
      <c r="R25" s="22"/>
      <c r="S25" s="22"/>
    </row>
    <row r="26" spans="1:19" s="23" customFormat="1" ht="18.75" customHeight="1">
      <c r="A26" s="5" t="s">
        <v>68</v>
      </c>
      <c r="B26" s="8" t="s">
        <v>69</v>
      </c>
      <c r="C26" s="48" t="s">
        <v>18</v>
      </c>
      <c r="D26" s="48">
        <f>D25</f>
        <v>32612</v>
      </c>
      <c r="E26" s="7">
        <v>10200</v>
      </c>
      <c r="F26" s="7">
        <f>229936+877246</f>
        <v>1107182</v>
      </c>
      <c r="G26" s="7">
        <f>414+849+2245+138486+39819+1485+1501+1894+2414+1442+204+11+5784</f>
        <v>196548</v>
      </c>
      <c r="H26" s="7">
        <f t="shared" si="0"/>
        <v>1107182</v>
      </c>
      <c r="I26" s="7">
        <f t="shared" si="3"/>
        <v>196548</v>
      </c>
      <c r="J26" s="7">
        <f t="shared" si="1"/>
        <v>-910634</v>
      </c>
      <c r="K26" s="65"/>
      <c r="L26" s="6"/>
      <c r="M26" s="22"/>
      <c r="N26" s="22"/>
      <c r="O26" s="22"/>
      <c r="P26" s="22"/>
      <c r="Q26" s="22"/>
      <c r="R26" s="22"/>
      <c r="S26" s="22"/>
    </row>
    <row r="27" spans="1:19" ht="30.75" customHeight="1">
      <c r="A27" s="6" t="s">
        <v>26</v>
      </c>
      <c r="B27" s="40" t="s">
        <v>22</v>
      </c>
      <c r="C27" s="9" t="s">
        <v>15</v>
      </c>
      <c r="D27" s="9">
        <f>D28</f>
        <v>330</v>
      </c>
      <c r="E27" s="7"/>
      <c r="F27" s="7">
        <f t="shared" ref="F27" si="4">F28</f>
        <v>17393</v>
      </c>
      <c r="G27" s="7"/>
      <c r="H27" s="7">
        <f t="shared" si="0"/>
        <v>17393</v>
      </c>
      <c r="I27" s="7"/>
      <c r="J27" s="7">
        <f t="shared" si="1"/>
        <v>-17393</v>
      </c>
      <c r="K27" s="65"/>
      <c r="L27" s="6"/>
      <c r="M27" s="4"/>
      <c r="N27" s="4"/>
      <c r="O27" s="4"/>
      <c r="P27" s="4"/>
      <c r="Q27" s="4"/>
      <c r="R27" s="4"/>
      <c r="S27" s="4"/>
    </row>
    <row r="28" spans="1:19" ht="18.75" customHeight="1">
      <c r="A28" s="41" t="s">
        <v>27</v>
      </c>
      <c r="B28" s="42" t="s">
        <v>83</v>
      </c>
      <c r="C28" s="10" t="s">
        <v>15</v>
      </c>
      <c r="D28" s="10">
        <f>265+65</f>
        <v>330</v>
      </c>
      <c r="E28" s="7"/>
      <c r="F28" s="11">
        <f>14920+2473</f>
        <v>17393</v>
      </c>
      <c r="G28" s="7"/>
      <c r="H28" s="11">
        <f t="shared" si="0"/>
        <v>17393</v>
      </c>
      <c r="I28" s="11"/>
      <c r="J28" s="11">
        <f t="shared" si="1"/>
        <v>-17393</v>
      </c>
      <c r="K28" s="65"/>
      <c r="L28" s="6"/>
      <c r="M28" s="4"/>
      <c r="N28" s="4"/>
      <c r="O28" s="4"/>
      <c r="P28" s="4"/>
      <c r="Q28" s="4"/>
      <c r="R28" s="4"/>
      <c r="S28" s="4"/>
    </row>
    <row r="29" spans="1:19" ht="18.75" customHeight="1">
      <c r="A29" s="6" t="s">
        <v>28</v>
      </c>
      <c r="B29" s="43" t="s">
        <v>29</v>
      </c>
      <c r="C29" s="7" t="s">
        <v>15</v>
      </c>
      <c r="D29" s="7">
        <f>SUM(D30:D34)</f>
        <v>51</v>
      </c>
      <c r="E29" s="16"/>
      <c r="F29" s="7">
        <f t="shared" ref="F29:G29" si="5">SUM(F30:F34)</f>
        <v>96028.398571428566</v>
      </c>
      <c r="G29" s="7"/>
      <c r="H29" s="7">
        <f t="shared" si="0"/>
        <v>96028.398571428566</v>
      </c>
      <c r="I29" s="7"/>
      <c r="J29" s="7">
        <f t="shared" si="1"/>
        <v>-96028.398571428566</v>
      </c>
      <c r="K29" s="65"/>
      <c r="L29" s="6"/>
      <c r="M29" s="4"/>
      <c r="N29" s="4"/>
      <c r="O29" s="4"/>
      <c r="P29" s="4"/>
      <c r="Q29" s="4"/>
      <c r="R29" s="4"/>
      <c r="S29" s="4"/>
    </row>
    <row r="30" spans="1:19" ht="18.75" customHeight="1">
      <c r="A30" s="41" t="s">
        <v>84</v>
      </c>
      <c r="B30" s="42" t="s">
        <v>85</v>
      </c>
      <c r="C30" s="10" t="s">
        <v>15</v>
      </c>
      <c r="D30" s="10">
        <v>1</v>
      </c>
      <c r="E30" s="7"/>
      <c r="F30" s="51">
        <v>2447.3571428571427</v>
      </c>
      <c r="G30" s="7"/>
      <c r="H30" s="51">
        <f t="shared" si="0"/>
        <v>2447.3571428571427</v>
      </c>
      <c r="I30" s="51"/>
      <c r="J30" s="51">
        <f t="shared" si="1"/>
        <v>-2447.3571428571427</v>
      </c>
      <c r="K30" s="65"/>
      <c r="L30" s="6"/>
      <c r="M30" s="4"/>
      <c r="N30" s="4"/>
      <c r="O30" s="4"/>
      <c r="P30" s="4"/>
      <c r="Q30" s="4"/>
      <c r="R30" s="4"/>
      <c r="S30" s="4"/>
    </row>
    <row r="31" spans="1:19" s="23" customFormat="1" ht="20.25" customHeight="1">
      <c r="A31" s="41" t="s">
        <v>86</v>
      </c>
      <c r="B31" s="42" t="s">
        <v>87</v>
      </c>
      <c r="C31" s="10" t="s">
        <v>15</v>
      </c>
      <c r="D31" s="10">
        <v>1</v>
      </c>
      <c r="E31" s="7"/>
      <c r="F31" s="51">
        <v>853.97142857142865</v>
      </c>
      <c r="G31" s="7"/>
      <c r="H31" s="51">
        <f t="shared" si="0"/>
        <v>853.97142857142865</v>
      </c>
      <c r="I31" s="51"/>
      <c r="J31" s="51">
        <f t="shared" si="1"/>
        <v>-853.97142857142865</v>
      </c>
      <c r="K31" s="65"/>
      <c r="L31" s="6"/>
      <c r="M31" s="4"/>
      <c r="N31" s="4"/>
      <c r="O31" s="22"/>
      <c r="P31" s="4"/>
      <c r="Q31" s="4"/>
      <c r="R31" s="4"/>
      <c r="S31" s="4"/>
    </row>
    <row r="32" spans="1:19" s="23" customFormat="1" ht="37.5" customHeight="1">
      <c r="A32" s="41" t="s">
        <v>88</v>
      </c>
      <c r="B32" s="42" t="s">
        <v>89</v>
      </c>
      <c r="C32" s="10" t="s">
        <v>15</v>
      </c>
      <c r="D32" s="10">
        <v>1</v>
      </c>
      <c r="E32" s="7"/>
      <c r="F32" s="51">
        <v>1421.55</v>
      </c>
      <c r="G32" s="7"/>
      <c r="H32" s="51">
        <f t="shared" si="0"/>
        <v>1421.55</v>
      </c>
      <c r="I32" s="51"/>
      <c r="J32" s="51">
        <f t="shared" si="1"/>
        <v>-1421.55</v>
      </c>
      <c r="K32" s="65"/>
      <c r="L32" s="6"/>
      <c r="M32" s="4"/>
      <c r="N32" s="4"/>
      <c r="O32" s="22"/>
      <c r="P32" s="4"/>
      <c r="Q32" s="4"/>
      <c r="R32" s="4"/>
      <c r="S32" s="4"/>
    </row>
    <row r="33" spans="1:19" s="23" customFormat="1" ht="34.5" customHeight="1">
      <c r="A33" s="41" t="s">
        <v>90</v>
      </c>
      <c r="B33" s="42" t="s">
        <v>91</v>
      </c>
      <c r="C33" s="10" t="s">
        <v>15</v>
      </c>
      <c r="D33" s="10">
        <v>1</v>
      </c>
      <c r="E33" s="7"/>
      <c r="F33" s="51">
        <v>1370.52</v>
      </c>
      <c r="G33" s="7"/>
      <c r="H33" s="51">
        <f t="shared" si="0"/>
        <v>1370.52</v>
      </c>
      <c r="I33" s="51"/>
      <c r="J33" s="51">
        <f t="shared" si="1"/>
        <v>-1370.52</v>
      </c>
      <c r="K33" s="65"/>
      <c r="L33" s="6"/>
      <c r="M33" s="4"/>
      <c r="N33" s="4"/>
      <c r="O33" s="22"/>
      <c r="P33" s="4"/>
      <c r="Q33" s="4"/>
      <c r="R33" s="4"/>
      <c r="S33" s="4"/>
    </row>
    <row r="34" spans="1:19" s="23" customFormat="1" ht="18.75" customHeight="1">
      <c r="A34" s="41" t="s">
        <v>92</v>
      </c>
      <c r="B34" s="42" t="s">
        <v>93</v>
      </c>
      <c r="C34" s="10" t="s">
        <v>15</v>
      </c>
      <c r="D34" s="10">
        <v>47</v>
      </c>
      <c r="E34" s="7"/>
      <c r="F34" s="11">
        <v>89935</v>
      </c>
      <c r="G34" s="7"/>
      <c r="H34" s="11">
        <f t="shared" si="0"/>
        <v>89935</v>
      </c>
      <c r="I34" s="11"/>
      <c r="J34" s="11">
        <f t="shared" si="1"/>
        <v>-89935</v>
      </c>
      <c r="K34" s="65"/>
      <c r="L34" s="6"/>
      <c r="M34" s="4"/>
      <c r="N34" s="4"/>
      <c r="O34" s="22"/>
      <c r="P34" s="4"/>
      <c r="Q34" s="4"/>
      <c r="R34" s="4"/>
      <c r="S34" s="4"/>
    </row>
    <row r="35" spans="1:19" ht="18.75" customHeight="1">
      <c r="A35" s="6"/>
      <c r="B35" s="40" t="s">
        <v>33</v>
      </c>
      <c r="C35" s="7"/>
      <c r="D35" s="7"/>
      <c r="E35" s="11"/>
      <c r="F35" s="11">
        <f t="shared" ref="F35" si="6">F37+F41</f>
        <v>21058</v>
      </c>
      <c r="G35" s="11"/>
      <c r="H35" s="11">
        <f t="shared" si="0"/>
        <v>21058</v>
      </c>
      <c r="I35" s="11"/>
      <c r="J35" s="11">
        <f t="shared" si="1"/>
        <v>-21058</v>
      </c>
      <c r="K35" s="65"/>
      <c r="L35" s="6"/>
      <c r="M35" s="4"/>
      <c r="N35" s="4"/>
      <c r="O35" s="4"/>
      <c r="P35" s="4"/>
      <c r="Q35" s="4"/>
      <c r="R35" s="4"/>
      <c r="S35" s="4"/>
    </row>
    <row r="36" spans="1:19" s="23" customFormat="1" ht="18.75" customHeight="1">
      <c r="A36" s="6"/>
      <c r="B36" s="40" t="s">
        <v>34</v>
      </c>
      <c r="C36" s="7"/>
      <c r="D36" s="7"/>
      <c r="E36" s="7"/>
      <c r="F36" s="7">
        <f t="shared" ref="F36:G36" si="7">F37+F41</f>
        <v>21058</v>
      </c>
      <c r="G36" s="7"/>
      <c r="H36" s="7">
        <f t="shared" si="0"/>
        <v>21058</v>
      </c>
      <c r="I36" s="7"/>
      <c r="J36" s="7">
        <f t="shared" si="1"/>
        <v>-21058</v>
      </c>
      <c r="K36" s="65"/>
      <c r="L36" s="6"/>
      <c r="M36" s="4"/>
      <c r="N36" s="4"/>
      <c r="O36" s="22"/>
      <c r="P36" s="4"/>
      <c r="Q36" s="4"/>
      <c r="R36" s="4"/>
      <c r="S36" s="4"/>
    </row>
    <row r="37" spans="1:19" s="23" customFormat="1" ht="18.75" customHeight="1">
      <c r="A37" s="6" t="s">
        <v>30</v>
      </c>
      <c r="B37" s="40" t="s">
        <v>94</v>
      </c>
      <c r="C37" s="9"/>
      <c r="D37" s="9"/>
      <c r="E37" s="7"/>
      <c r="F37" s="7">
        <f t="shared" ref="F37:G37" si="8">SUM(F38:F40)</f>
        <v>17624</v>
      </c>
      <c r="G37" s="7"/>
      <c r="H37" s="7">
        <f t="shared" si="0"/>
        <v>17624</v>
      </c>
      <c r="I37" s="7"/>
      <c r="J37" s="7">
        <f t="shared" si="1"/>
        <v>-17624</v>
      </c>
      <c r="K37" s="65"/>
      <c r="L37" s="6"/>
      <c r="M37" s="4"/>
      <c r="N37" s="4"/>
      <c r="O37" s="22"/>
      <c r="P37" s="4"/>
      <c r="Q37" s="4"/>
      <c r="R37" s="4"/>
      <c r="S37" s="4"/>
    </row>
    <row r="38" spans="1:19" ht="31.5" customHeight="1">
      <c r="A38" s="41" t="s">
        <v>95</v>
      </c>
      <c r="B38" s="42" t="s">
        <v>96</v>
      </c>
      <c r="C38" s="10" t="s">
        <v>15</v>
      </c>
      <c r="D38" s="10">
        <v>1</v>
      </c>
      <c r="E38" s="11"/>
      <c r="F38" s="11">
        <v>4807</v>
      </c>
      <c r="G38" s="11"/>
      <c r="H38" s="11">
        <f t="shared" si="0"/>
        <v>4807</v>
      </c>
      <c r="I38" s="11"/>
      <c r="J38" s="11">
        <f t="shared" si="1"/>
        <v>-4807</v>
      </c>
      <c r="K38" s="65"/>
      <c r="L38" s="6"/>
      <c r="M38" s="4"/>
      <c r="N38" s="4"/>
      <c r="O38" s="4"/>
      <c r="P38" s="4"/>
      <c r="Q38" s="4"/>
      <c r="R38" s="4"/>
      <c r="S38" s="4"/>
    </row>
    <row r="39" spans="1:19" ht="31.5">
      <c r="A39" s="41" t="s">
        <v>97</v>
      </c>
      <c r="B39" s="42" t="s">
        <v>98</v>
      </c>
      <c r="C39" s="10" t="s">
        <v>15</v>
      </c>
      <c r="D39" s="10">
        <v>1</v>
      </c>
      <c r="E39" s="11"/>
      <c r="F39" s="11">
        <v>4807</v>
      </c>
      <c r="G39" s="11"/>
      <c r="H39" s="11">
        <f t="shared" si="0"/>
        <v>4807</v>
      </c>
      <c r="I39" s="11"/>
      <c r="J39" s="11">
        <f t="shared" si="1"/>
        <v>-4807</v>
      </c>
      <c r="K39" s="65"/>
      <c r="L39" s="6"/>
      <c r="M39" s="4"/>
      <c r="N39" s="4"/>
      <c r="O39" s="22"/>
      <c r="P39" s="4"/>
      <c r="Q39" s="4"/>
      <c r="R39" s="4"/>
      <c r="S39" s="4"/>
    </row>
    <row r="40" spans="1:19">
      <c r="A40" s="41" t="s">
        <v>99</v>
      </c>
      <c r="B40" s="42" t="s">
        <v>100</v>
      </c>
      <c r="C40" s="10" t="s">
        <v>15</v>
      </c>
      <c r="D40" s="10">
        <v>18</v>
      </c>
      <c r="E40" s="11"/>
      <c r="F40" s="11">
        <v>8010</v>
      </c>
      <c r="G40" s="11"/>
      <c r="H40" s="11">
        <f t="shared" si="0"/>
        <v>8010</v>
      </c>
      <c r="I40" s="11"/>
      <c r="J40" s="11">
        <f t="shared" si="1"/>
        <v>-8010</v>
      </c>
      <c r="K40" s="65"/>
      <c r="L40" s="6"/>
      <c r="M40" s="4"/>
      <c r="N40" s="4"/>
      <c r="O40" s="4"/>
      <c r="P40" s="4"/>
      <c r="Q40" s="4"/>
      <c r="R40" s="4"/>
      <c r="S40" s="4"/>
    </row>
    <row r="41" spans="1:19">
      <c r="A41" s="6" t="s">
        <v>31</v>
      </c>
      <c r="B41" s="40" t="s">
        <v>35</v>
      </c>
      <c r="C41" s="9"/>
      <c r="D41" s="9">
        <f>D42</f>
        <v>121</v>
      </c>
      <c r="E41" s="11"/>
      <c r="F41" s="7">
        <f>F42</f>
        <v>3434</v>
      </c>
      <c r="G41" s="11"/>
      <c r="H41" s="7">
        <f t="shared" si="0"/>
        <v>3434</v>
      </c>
      <c r="I41" s="7"/>
      <c r="J41" s="7">
        <f t="shared" si="1"/>
        <v>-3434</v>
      </c>
      <c r="K41" s="65"/>
      <c r="L41" s="6"/>
      <c r="M41" s="4"/>
      <c r="N41" s="4"/>
      <c r="O41" s="22"/>
      <c r="P41" s="4"/>
      <c r="Q41" s="4"/>
      <c r="R41" s="4"/>
      <c r="S41" s="4"/>
    </row>
    <row r="42" spans="1:19" ht="31.5">
      <c r="A42" s="41" t="s">
        <v>36</v>
      </c>
      <c r="B42" s="42" t="s">
        <v>101</v>
      </c>
      <c r="C42" s="10" t="s">
        <v>15</v>
      </c>
      <c r="D42" s="10">
        <v>121</v>
      </c>
      <c r="E42" s="11"/>
      <c r="F42" s="11">
        <v>3434</v>
      </c>
      <c r="G42" s="11"/>
      <c r="H42" s="11">
        <f t="shared" si="0"/>
        <v>3434</v>
      </c>
      <c r="I42" s="11"/>
      <c r="J42" s="11">
        <f t="shared" si="1"/>
        <v>-3434</v>
      </c>
      <c r="K42" s="65"/>
      <c r="L42" s="6"/>
      <c r="M42" s="4"/>
      <c r="N42" s="4"/>
      <c r="O42" s="4"/>
      <c r="P42" s="4"/>
      <c r="Q42" s="4"/>
      <c r="R42" s="4"/>
      <c r="S42" s="4"/>
    </row>
    <row r="43" spans="1:19">
      <c r="A43" s="6"/>
      <c r="B43" s="39" t="s">
        <v>37</v>
      </c>
      <c r="C43" s="7"/>
      <c r="D43" s="7">
        <v>8</v>
      </c>
      <c r="E43" s="11"/>
      <c r="F43" s="7">
        <f t="shared" ref="F43" si="9">F45</f>
        <v>17242.7</v>
      </c>
      <c r="G43" s="11"/>
      <c r="H43" s="7">
        <f t="shared" si="0"/>
        <v>17242.7</v>
      </c>
      <c r="I43" s="7"/>
      <c r="J43" s="7">
        <f t="shared" si="1"/>
        <v>-17242.7</v>
      </c>
      <c r="K43" s="65"/>
      <c r="L43" s="6"/>
      <c r="M43" s="4"/>
      <c r="N43" s="4"/>
      <c r="O43" s="22"/>
      <c r="P43" s="4"/>
      <c r="Q43" s="4"/>
      <c r="R43" s="4"/>
      <c r="S43" s="4"/>
    </row>
    <row r="44" spans="1:19">
      <c r="A44" s="44" t="s">
        <v>102</v>
      </c>
      <c r="B44" s="39" t="s">
        <v>38</v>
      </c>
      <c r="C44" s="7"/>
      <c r="D44" s="7"/>
      <c r="E44" s="11"/>
      <c r="F44" s="11">
        <f t="shared" ref="F44" si="10">F45</f>
        <v>17242.7</v>
      </c>
      <c r="G44" s="11"/>
      <c r="H44" s="11">
        <f t="shared" si="0"/>
        <v>17242.7</v>
      </c>
      <c r="I44" s="11"/>
      <c r="J44" s="11">
        <f t="shared" si="1"/>
        <v>-17242.7</v>
      </c>
      <c r="K44" s="65"/>
      <c r="L44" s="6"/>
      <c r="M44" s="4"/>
      <c r="N44" s="4"/>
      <c r="O44" s="4"/>
      <c r="P44" s="4"/>
      <c r="Q44" s="4"/>
      <c r="R44" s="4"/>
      <c r="S44" s="4"/>
    </row>
    <row r="45" spans="1:19">
      <c r="A45" s="45" t="s">
        <v>103</v>
      </c>
      <c r="B45" s="42" t="s">
        <v>104</v>
      </c>
      <c r="C45" s="10" t="s">
        <v>15</v>
      </c>
      <c r="D45" s="10">
        <v>8</v>
      </c>
      <c r="E45" s="11"/>
      <c r="F45" s="11">
        <v>17242.7</v>
      </c>
      <c r="G45" s="11"/>
      <c r="H45" s="11">
        <f t="shared" si="0"/>
        <v>17242.7</v>
      </c>
      <c r="I45" s="11"/>
      <c r="J45" s="11">
        <f t="shared" si="1"/>
        <v>-17242.7</v>
      </c>
      <c r="K45" s="66"/>
      <c r="L45" s="6"/>
      <c r="M45" s="4"/>
      <c r="N45" s="4"/>
      <c r="O45" s="22"/>
      <c r="P45" s="4"/>
      <c r="Q45" s="4"/>
      <c r="R45" s="4"/>
      <c r="S45" s="4"/>
    </row>
    <row r="46" spans="1:19">
      <c r="A46" s="33"/>
      <c r="B46" s="34"/>
      <c r="C46" s="35"/>
      <c r="D46" s="35"/>
      <c r="E46" s="35"/>
      <c r="F46" s="35"/>
      <c r="G46" s="35"/>
      <c r="H46" s="35"/>
      <c r="I46" s="35"/>
      <c r="J46" s="35"/>
      <c r="K46" s="35"/>
      <c r="L46" s="36"/>
      <c r="M46" s="37"/>
      <c r="N46" s="37"/>
      <c r="O46" s="37"/>
      <c r="P46" s="37"/>
      <c r="Q46" s="37"/>
      <c r="R46" s="37"/>
      <c r="S46" s="37"/>
    </row>
    <row r="47" spans="1:19">
      <c r="A47" s="63" t="s">
        <v>105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ht="27" customHeigh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</sheetData>
  <mergeCells count="13">
    <mergeCell ref="R11:S11"/>
    <mergeCell ref="A47:S48"/>
    <mergeCell ref="K14:K45"/>
    <mergeCell ref="A2:S6"/>
    <mergeCell ref="A10:A12"/>
    <mergeCell ref="B10:S10"/>
    <mergeCell ref="B11:B12"/>
    <mergeCell ref="C11:C12"/>
    <mergeCell ref="D11:E11"/>
    <mergeCell ref="F11:G11"/>
    <mergeCell ref="H11:K11"/>
    <mergeCell ref="L11:O11"/>
    <mergeCell ref="P11:Q1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4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S15"/>
  <sheetViews>
    <sheetView zoomScale="70" zoomScaleNormal="70" workbookViewId="0">
      <pane ySplit="8" topLeftCell="A9" activePane="bottomLeft" state="frozen"/>
      <selection pane="bottomLeft" activeCell="F9" sqref="F9:F12"/>
    </sheetView>
  </sheetViews>
  <sheetFormatPr defaultRowHeight="15.75"/>
  <cols>
    <col min="1" max="1" width="56.7109375" style="2" customWidth="1"/>
    <col min="2" max="2" width="30.85546875" style="2" customWidth="1"/>
    <col min="3" max="4" width="23.28515625" style="2" customWidth="1"/>
    <col min="5" max="5" width="24.140625" style="2" customWidth="1"/>
    <col min="6" max="6" width="27.140625" style="2" bestFit="1" customWidth="1"/>
    <col min="7" max="7" width="12.7109375" style="2" customWidth="1"/>
    <col min="8" max="8" width="9.140625" style="2"/>
    <col min="9" max="9" width="12.7109375" style="2" customWidth="1"/>
    <col min="10" max="10" width="13.7109375" style="2" customWidth="1"/>
    <col min="11" max="11" width="12" style="2" customWidth="1"/>
    <col min="12" max="14" width="9.140625" style="2"/>
    <col min="15" max="15" width="12.85546875" style="2" customWidth="1"/>
    <col min="16" max="19" width="9.140625" style="2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 ht="15.75" customHeight="1">
      <c r="A2" s="67" t="s">
        <v>117</v>
      </c>
      <c r="B2" s="67"/>
      <c r="C2" s="67"/>
      <c r="D2" s="67"/>
      <c r="E2" s="67"/>
      <c r="F2" s="67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5.75" customHeight="1">
      <c r="A3" s="67"/>
      <c r="B3" s="67"/>
      <c r="C3" s="67"/>
      <c r="D3" s="67"/>
      <c r="E3" s="67"/>
      <c r="F3" s="67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15.75" customHeight="1">
      <c r="A4" s="67"/>
      <c r="B4" s="67"/>
      <c r="C4" s="67"/>
      <c r="D4" s="67"/>
      <c r="E4" s="67"/>
      <c r="F4" s="67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.75" customHeight="1">
      <c r="A5" s="67"/>
      <c r="B5" s="67"/>
      <c r="C5" s="67"/>
      <c r="D5" s="67"/>
      <c r="E5" s="67"/>
      <c r="F5" s="67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t="83.25" customHeight="1">
      <c r="A6" s="67"/>
      <c r="B6" s="67"/>
      <c r="C6" s="67"/>
      <c r="D6" s="67"/>
      <c r="E6" s="67"/>
      <c r="F6" s="67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8" spans="1:19" ht="126" customHeight="1">
      <c r="A8" s="18" t="s">
        <v>67</v>
      </c>
      <c r="B8" s="18" t="s">
        <v>58</v>
      </c>
      <c r="C8" s="18" t="s">
        <v>59</v>
      </c>
      <c r="D8" s="18" t="s">
        <v>60</v>
      </c>
      <c r="E8" s="18" t="s">
        <v>61</v>
      </c>
      <c r="F8" s="18" t="s">
        <v>62</v>
      </c>
    </row>
    <row r="9" spans="1:19" ht="63" customHeight="1">
      <c r="A9" s="3" t="s">
        <v>63</v>
      </c>
      <c r="B9" s="28">
        <v>0.16500000000000001</v>
      </c>
      <c r="C9" s="27">
        <v>0.33</v>
      </c>
      <c r="D9" s="28">
        <v>0.16</v>
      </c>
      <c r="E9" s="4" t="s">
        <v>71</v>
      </c>
      <c r="F9" s="4"/>
    </row>
    <row r="10" spans="1:19" ht="48.75" customHeight="1">
      <c r="A10" s="3" t="s">
        <v>64</v>
      </c>
      <c r="B10" s="28">
        <v>0.67</v>
      </c>
      <c r="C10" s="27">
        <v>0.64</v>
      </c>
      <c r="D10" s="28">
        <v>0.65500000000000003</v>
      </c>
      <c r="E10" s="4" t="s">
        <v>71</v>
      </c>
      <c r="F10" s="4"/>
    </row>
    <row r="11" spans="1:19" ht="56.25" customHeight="1">
      <c r="A11" s="3" t="s">
        <v>65</v>
      </c>
      <c r="B11" s="28">
        <v>0.14399999999999999</v>
      </c>
      <c r="C11" s="29">
        <v>0.157</v>
      </c>
      <c r="D11" s="28">
        <v>0.13800000000000001</v>
      </c>
      <c r="E11" s="4" t="s">
        <v>71</v>
      </c>
      <c r="F11" s="4"/>
    </row>
    <row r="12" spans="1:19" ht="48.75" customHeight="1">
      <c r="A12" s="3" t="s">
        <v>66</v>
      </c>
      <c r="B12" s="26">
        <v>559</v>
      </c>
      <c r="C12" s="26">
        <v>1520</v>
      </c>
      <c r="D12" s="26">
        <v>493</v>
      </c>
      <c r="E12" s="4" t="s">
        <v>71</v>
      </c>
      <c r="F12" s="4"/>
    </row>
    <row r="14" spans="1:19" ht="15.75" customHeight="1">
      <c r="A14" s="63" t="s">
        <v>112</v>
      </c>
      <c r="B14" s="63"/>
      <c r="C14" s="63"/>
      <c r="D14" s="63"/>
      <c r="E14" s="63"/>
      <c r="F14" s="63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19">
      <c r="A15" s="63"/>
      <c r="B15" s="63"/>
      <c r="C15" s="63"/>
      <c r="D15" s="63"/>
      <c r="E15" s="63"/>
      <c r="F15" s="63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</sheetData>
  <mergeCells count="2">
    <mergeCell ref="A14:F15"/>
    <mergeCell ref="A2:F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5"/>
  <sheetViews>
    <sheetView zoomScale="71" zoomScaleNormal="71" workbookViewId="0">
      <pane ySplit="11" topLeftCell="A24" activePane="bottomLeft" state="frozen"/>
      <selection pane="bottomLeft" activeCell="A34" sqref="A34:S35"/>
    </sheetView>
  </sheetViews>
  <sheetFormatPr defaultRowHeight="15.75"/>
  <cols>
    <col min="1" max="1" width="9.140625" style="2"/>
    <col min="2" max="2" width="59.140625" style="2" customWidth="1"/>
    <col min="3" max="3" width="15.5703125" style="2" customWidth="1"/>
    <col min="4" max="9" width="12.42578125" style="2" customWidth="1"/>
    <col min="10" max="10" width="12.42578125" style="24" customWidth="1"/>
    <col min="11" max="11" width="23.7109375" style="2" customWidth="1"/>
    <col min="12" max="14" width="12.42578125" style="2" customWidth="1"/>
    <col min="15" max="15" width="13.42578125" style="2" customWidth="1"/>
    <col min="16" max="19" width="12.42578125" style="2" customWidth="1"/>
    <col min="20" max="16384" width="9.140625" style="1"/>
  </cols>
  <sheetData>
    <row r="2" spans="1:19" ht="15.75" customHeight="1">
      <c r="A2" s="67" t="s">
        <v>116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15.7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15.75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 ht="15.75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ht="59.25" customHeight="1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9" spans="1:19">
      <c r="A9" s="62" t="s">
        <v>0</v>
      </c>
      <c r="B9" s="62" t="s">
        <v>1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</row>
    <row r="10" spans="1:19" ht="78.75" customHeight="1">
      <c r="A10" s="62"/>
      <c r="B10" s="62" t="s">
        <v>2</v>
      </c>
      <c r="C10" s="68" t="s">
        <v>73</v>
      </c>
      <c r="D10" s="62" t="s">
        <v>3</v>
      </c>
      <c r="E10" s="62"/>
      <c r="F10" s="62" t="s">
        <v>4</v>
      </c>
      <c r="G10" s="62"/>
      <c r="H10" s="62" t="s">
        <v>9</v>
      </c>
      <c r="I10" s="62"/>
      <c r="J10" s="62"/>
      <c r="K10" s="62"/>
      <c r="L10" s="62" t="s">
        <v>5</v>
      </c>
      <c r="M10" s="62"/>
      <c r="N10" s="62"/>
      <c r="O10" s="62"/>
      <c r="P10" s="62" t="s">
        <v>6</v>
      </c>
      <c r="Q10" s="62"/>
      <c r="R10" s="62" t="s">
        <v>7</v>
      </c>
      <c r="S10" s="62"/>
    </row>
    <row r="11" spans="1:19" ht="47.25" customHeight="1">
      <c r="A11" s="62"/>
      <c r="B11" s="62"/>
      <c r="C11" s="69"/>
      <c r="D11" s="30" t="s">
        <v>82</v>
      </c>
      <c r="E11" s="61" t="s">
        <v>118</v>
      </c>
      <c r="F11" s="30" t="s">
        <v>82</v>
      </c>
      <c r="G11" s="61" t="s">
        <v>118</v>
      </c>
      <c r="H11" s="30" t="s">
        <v>82</v>
      </c>
      <c r="I11" s="61" t="s">
        <v>118</v>
      </c>
      <c r="J11" s="25" t="s">
        <v>74</v>
      </c>
      <c r="K11" s="25" t="s">
        <v>8</v>
      </c>
      <c r="L11" s="30" t="s">
        <v>82</v>
      </c>
      <c r="M11" s="61" t="s">
        <v>118</v>
      </c>
      <c r="N11" s="30" t="s">
        <v>74</v>
      </c>
      <c r="O11" s="30" t="s">
        <v>8</v>
      </c>
      <c r="P11" s="30" t="s">
        <v>82</v>
      </c>
      <c r="Q11" s="61" t="s">
        <v>118</v>
      </c>
      <c r="R11" s="30" t="s">
        <v>82</v>
      </c>
      <c r="S11" s="61" t="s">
        <v>118</v>
      </c>
    </row>
    <row r="12" spans="1:19" ht="18" customHeight="1">
      <c r="A12" s="5"/>
      <c r="B12" s="5" t="s">
        <v>75</v>
      </c>
      <c r="C12" s="5"/>
      <c r="D12" s="5"/>
      <c r="E12" s="6"/>
      <c r="F12" s="6">
        <f>F13+F21+F28</f>
        <v>1360505.685602464</v>
      </c>
      <c r="G12" s="6">
        <f>G13+G21+G28</f>
        <v>120085.785</v>
      </c>
      <c r="H12" s="6">
        <f>F12</f>
        <v>1360505.685602464</v>
      </c>
      <c r="I12" s="6">
        <f>G12</f>
        <v>120085.785</v>
      </c>
      <c r="J12" s="6">
        <f>I12-H12</f>
        <v>-1240419.9006024641</v>
      </c>
      <c r="K12" s="70" t="s">
        <v>113</v>
      </c>
      <c r="L12" s="6"/>
      <c r="M12" s="4"/>
      <c r="N12" s="4"/>
      <c r="O12" s="4"/>
      <c r="P12" s="4"/>
      <c r="Q12" s="4"/>
      <c r="R12" s="4"/>
      <c r="S12" s="4"/>
    </row>
    <row r="13" spans="1:19" ht="18" customHeight="1">
      <c r="A13" s="32"/>
      <c r="B13" s="53" t="s">
        <v>39</v>
      </c>
      <c r="C13" s="6"/>
      <c r="D13" s="6">
        <f>D15+D19</f>
        <v>24</v>
      </c>
      <c r="E13" s="6"/>
      <c r="F13" s="6">
        <f t="shared" ref="F13:G13" si="0">F15+F19</f>
        <v>188041.82</v>
      </c>
      <c r="G13" s="6"/>
      <c r="H13" s="6">
        <f t="shared" ref="H13:H32" si="1">F13</f>
        <v>188041.82</v>
      </c>
      <c r="I13" s="6"/>
      <c r="J13" s="6">
        <f t="shared" ref="J13:J32" si="2">I13-H13</f>
        <v>-188041.82</v>
      </c>
      <c r="K13" s="70"/>
      <c r="L13" s="6"/>
      <c r="M13" s="4"/>
      <c r="N13" s="4"/>
      <c r="O13" s="4"/>
      <c r="P13" s="4"/>
      <c r="Q13" s="4"/>
      <c r="R13" s="4"/>
      <c r="S13" s="4"/>
    </row>
    <row r="14" spans="1:19" ht="33.75" customHeight="1">
      <c r="A14" s="32" t="s">
        <v>40</v>
      </c>
      <c r="B14" s="39" t="s">
        <v>41</v>
      </c>
      <c r="C14" s="6"/>
      <c r="D14" s="6"/>
      <c r="E14" s="6"/>
      <c r="F14" s="6">
        <f t="shared" ref="F14:G14" si="3">F13</f>
        <v>188041.82</v>
      </c>
      <c r="G14" s="6"/>
      <c r="H14" s="6">
        <f t="shared" si="1"/>
        <v>188041.82</v>
      </c>
      <c r="I14" s="6"/>
      <c r="J14" s="6">
        <f t="shared" si="2"/>
        <v>-188041.82</v>
      </c>
      <c r="K14" s="70"/>
      <c r="L14" s="6"/>
      <c r="M14" s="4"/>
      <c r="N14" s="4"/>
      <c r="O14" s="4"/>
      <c r="P14" s="4"/>
      <c r="Q14" s="4"/>
      <c r="R14" s="4"/>
      <c r="S14" s="4"/>
    </row>
    <row r="15" spans="1:19" ht="18" customHeight="1">
      <c r="A15" s="32" t="s">
        <v>12</v>
      </c>
      <c r="B15" s="43" t="s">
        <v>42</v>
      </c>
      <c r="C15" s="7" t="s">
        <v>15</v>
      </c>
      <c r="D15" s="7">
        <f>SUM(D16:D18)</f>
        <v>23</v>
      </c>
      <c r="E15" s="7"/>
      <c r="F15" s="7">
        <f>SUM(F16:F18)</f>
        <v>129721.81999999999</v>
      </c>
      <c r="G15" s="7"/>
      <c r="H15" s="7">
        <f t="shared" si="1"/>
        <v>129721.81999999999</v>
      </c>
      <c r="I15" s="7"/>
      <c r="J15" s="7">
        <f t="shared" si="2"/>
        <v>-129721.81999999999</v>
      </c>
      <c r="K15" s="70"/>
      <c r="L15" s="6"/>
      <c r="M15" s="4"/>
      <c r="N15" s="4"/>
      <c r="O15" s="4"/>
      <c r="P15" s="4"/>
      <c r="Q15" s="4"/>
      <c r="R15" s="4"/>
      <c r="S15" s="4"/>
    </row>
    <row r="16" spans="1:19" ht="36" customHeight="1">
      <c r="A16" s="54" t="s">
        <v>14</v>
      </c>
      <c r="B16" s="55" t="s">
        <v>106</v>
      </c>
      <c r="C16" s="10" t="s">
        <v>15</v>
      </c>
      <c r="D16" s="10">
        <v>2</v>
      </c>
      <c r="E16" s="11"/>
      <c r="F16" s="11">
        <v>119322.71999999999</v>
      </c>
      <c r="G16" s="11"/>
      <c r="H16" s="11">
        <f t="shared" si="1"/>
        <v>119322.71999999999</v>
      </c>
      <c r="I16" s="11"/>
      <c r="J16" s="11">
        <f t="shared" si="2"/>
        <v>-119322.71999999999</v>
      </c>
      <c r="K16" s="70"/>
      <c r="L16" s="6"/>
      <c r="M16" s="4"/>
      <c r="N16" s="4"/>
      <c r="O16" s="4"/>
      <c r="P16" s="4"/>
      <c r="Q16" s="4"/>
      <c r="R16" s="4"/>
      <c r="S16" s="4"/>
    </row>
    <row r="17" spans="1:19" ht="65.25" customHeight="1">
      <c r="A17" s="54" t="s">
        <v>16</v>
      </c>
      <c r="B17" s="56" t="s">
        <v>43</v>
      </c>
      <c r="C17" s="10" t="s">
        <v>15</v>
      </c>
      <c r="D17" s="11">
        <v>1</v>
      </c>
      <c r="E17" s="11"/>
      <c r="F17" s="11">
        <v>6542.1</v>
      </c>
      <c r="G17" s="11"/>
      <c r="H17" s="11">
        <f t="shared" si="1"/>
        <v>6542.1</v>
      </c>
      <c r="I17" s="11"/>
      <c r="J17" s="11">
        <f t="shared" si="2"/>
        <v>-6542.1</v>
      </c>
      <c r="K17" s="70"/>
      <c r="L17" s="6"/>
      <c r="M17" s="4"/>
      <c r="N17" s="4"/>
      <c r="O17" s="4"/>
      <c r="P17" s="4"/>
      <c r="Q17" s="4"/>
      <c r="R17" s="4"/>
      <c r="S17" s="4"/>
    </row>
    <row r="18" spans="1:19" ht="35.25" customHeight="1">
      <c r="A18" s="54" t="s">
        <v>17</v>
      </c>
      <c r="B18" s="56" t="s">
        <v>44</v>
      </c>
      <c r="C18" s="10" t="s">
        <v>15</v>
      </c>
      <c r="D18" s="11">
        <v>20</v>
      </c>
      <c r="E18" s="11"/>
      <c r="F18" s="11">
        <v>3857</v>
      </c>
      <c r="G18" s="11"/>
      <c r="H18" s="11">
        <f t="shared" si="1"/>
        <v>3857</v>
      </c>
      <c r="I18" s="11"/>
      <c r="J18" s="11">
        <f t="shared" si="2"/>
        <v>-3857</v>
      </c>
      <c r="K18" s="70"/>
      <c r="L18" s="6"/>
      <c r="M18" s="4"/>
      <c r="N18" s="4"/>
      <c r="O18" s="4"/>
      <c r="P18" s="4"/>
      <c r="Q18" s="4"/>
      <c r="R18" s="4"/>
      <c r="S18" s="4"/>
    </row>
    <row r="19" spans="1:19" ht="18" customHeight="1">
      <c r="A19" s="32" t="s">
        <v>19</v>
      </c>
      <c r="B19" s="43" t="s">
        <v>45</v>
      </c>
      <c r="C19" s="9"/>
      <c r="D19" s="7">
        <f>D20</f>
        <v>1</v>
      </c>
      <c r="E19" s="11"/>
      <c r="F19" s="7">
        <f>SUM(F20:F20)</f>
        <v>58320.000000000007</v>
      </c>
      <c r="G19" s="7"/>
      <c r="H19" s="7">
        <f t="shared" si="1"/>
        <v>58320.000000000007</v>
      </c>
      <c r="I19" s="7"/>
      <c r="J19" s="7">
        <f t="shared" si="2"/>
        <v>-58320.000000000007</v>
      </c>
      <c r="K19" s="70"/>
      <c r="L19" s="6"/>
      <c r="M19" s="4"/>
      <c r="N19" s="4"/>
      <c r="O19" s="4"/>
      <c r="P19" s="4"/>
      <c r="Q19" s="4"/>
      <c r="R19" s="4"/>
      <c r="S19" s="4"/>
    </row>
    <row r="20" spans="1:19" ht="18" customHeight="1">
      <c r="A20" s="54" t="s">
        <v>21</v>
      </c>
      <c r="B20" s="57" t="s">
        <v>47</v>
      </c>
      <c r="C20" s="10" t="s">
        <v>15</v>
      </c>
      <c r="D20" s="10">
        <v>1</v>
      </c>
      <c r="E20" s="9"/>
      <c r="F20" s="11">
        <v>58320.000000000007</v>
      </c>
      <c r="G20" s="11"/>
      <c r="H20" s="11">
        <f t="shared" si="1"/>
        <v>58320.000000000007</v>
      </c>
      <c r="I20" s="11"/>
      <c r="J20" s="11">
        <f t="shared" si="2"/>
        <v>-58320.000000000007</v>
      </c>
      <c r="K20" s="70"/>
      <c r="L20" s="6"/>
      <c r="M20" s="4"/>
      <c r="N20" s="4"/>
      <c r="O20" s="4"/>
      <c r="P20" s="4"/>
      <c r="Q20" s="4"/>
      <c r="R20" s="4"/>
      <c r="S20" s="4"/>
    </row>
    <row r="21" spans="1:19" s="23" customFormat="1" ht="16.5" customHeight="1">
      <c r="A21" s="12"/>
      <c r="B21" s="17" t="s">
        <v>48</v>
      </c>
      <c r="C21" s="15"/>
      <c r="D21" s="9"/>
      <c r="E21" s="9"/>
      <c r="F21" s="9">
        <f>F22+F23</f>
        <v>883038.71760246402</v>
      </c>
      <c r="G21" s="9">
        <f>G22+G23</f>
        <v>111088.04700000001</v>
      </c>
      <c r="H21" s="9">
        <f t="shared" si="1"/>
        <v>883038.71760246402</v>
      </c>
      <c r="I21" s="9">
        <f t="shared" ref="I13:I32" si="4">G21</f>
        <v>111088.04700000001</v>
      </c>
      <c r="J21" s="9">
        <f t="shared" si="2"/>
        <v>-771950.670602464</v>
      </c>
      <c r="K21" s="70"/>
      <c r="L21" s="6"/>
      <c r="M21" s="22"/>
      <c r="N21" s="22"/>
      <c r="O21" s="22"/>
      <c r="P21" s="22"/>
      <c r="Q21" s="22"/>
      <c r="R21" s="22"/>
      <c r="S21" s="22"/>
    </row>
    <row r="22" spans="1:19" s="23" customFormat="1" ht="33.75" customHeight="1">
      <c r="A22" s="12" t="s">
        <v>70</v>
      </c>
      <c r="B22" s="14" t="s">
        <v>49</v>
      </c>
      <c r="C22" s="9" t="s">
        <v>18</v>
      </c>
      <c r="D22" s="9">
        <v>10575</v>
      </c>
      <c r="E22" s="9">
        <v>3801</v>
      </c>
      <c r="F22" s="9">
        <v>709043</v>
      </c>
      <c r="G22" s="9">
        <f>'[1]17.ИП ККС канал'!$R$16+'[1]17.ИП ККС канал'!$R$17+'[1]17.ИП ККС канал'!$R$18+'[1]17.ИП ККС канал'!$R$19</f>
        <v>111088.04700000001</v>
      </c>
      <c r="H22" s="9">
        <f t="shared" si="1"/>
        <v>709043</v>
      </c>
      <c r="I22" s="9">
        <f t="shared" si="4"/>
        <v>111088.04700000001</v>
      </c>
      <c r="J22" s="9">
        <f t="shared" si="2"/>
        <v>-597954.95299999998</v>
      </c>
      <c r="K22" s="70"/>
      <c r="L22" s="6"/>
      <c r="M22" s="22"/>
      <c r="N22" s="22"/>
      <c r="O22" s="22"/>
      <c r="P22" s="22"/>
      <c r="Q22" s="22"/>
      <c r="R22" s="22"/>
      <c r="S22" s="22"/>
    </row>
    <row r="23" spans="1:19" ht="18" customHeight="1">
      <c r="A23" s="46" t="s">
        <v>107</v>
      </c>
      <c r="B23" s="43" t="s">
        <v>50</v>
      </c>
      <c r="C23" s="9"/>
      <c r="D23" s="9">
        <f>SUM(D24:D27)</f>
        <v>5</v>
      </c>
      <c r="E23" s="9"/>
      <c r="F23" s="9">
        <f>SUM(F24:F27)</f>
        <v>173995.71760246402</v>
      </c>
      <c r="G23" s="9"/>
      <c r="H23" s="9">
        <f t="shared" si="1"/>
        <v>173995.71760246402</v>
      </c>
      <c r="I23" s="9"/>
      <c r="J23" s="9">
        <f t="shared" si="2"/>
        <v>-173995.71760246402</v>
      </c>
      <c r="K23" s="70"/>
      <c r="L23" s="6"/>
      <c r="M23" s="4"/>
      <c r="N23" s="4"/>
      <c r="O23" s="4"/>
      <c r="P23" s="4"/>
      <c r="Q23" s="4"/>
      <c r="R23" s="4"/>
      <c r="S23" s="4"/>
    </row>
    <row r="24" spans="1:19" ht="32.25" customHeight="1">
      <c r="A24" s="54" t="s">
        <v>81</v>
      </c>
      <c r="B24" s="57" t="s">
        <v>108</v>
      </c>
      <c r="C24" s="10" t="s">
        <v>15</v>
      </c>
      <c r="D24" s="10">
        <v>1</v>
      </c>
      <c r="E24" s="9"/>
      <c r="F24" s="11">
        <v>121314.49760246402</v>
      </c>
      <c r="G24" s="11"/>
      <c r="H24" s="11">
        <f t="shared" si="1"/>
        <v>121314.49760246402</v>
      </c>
      <c r="I24" s="11"/>
      <c r="J24" s="11">
        <f t="shared" si="2"/>
        <v>-121314.49760246402</v>
      </c>
      <c r="K24" s="70"/>
      <c r="L24" s="6"/>
      <c r="M24" s="4"/>
      <c r="N24" s="4"/>
      <c r="O24" s="4"/>
      <c r="P24" s="4"/>
      <c r="Q24" s="4"/>
      <c r="R24" s="4"/>
      <c r="S24" s="4"/>
    </row>
    <row r="25" spans="1:19" ht="18" customHeight="1">
      <c r="A25" s="54" t="s">
        <v>109</v>
      </c>
      <c r="B25" s="57" t="s">
        <v>51</v>
      </c>
      <c r="C25" s="10" t="s">
        <v>15</v>
      </c>
      <c r="D25" s="10">
        <v>1</v>
      </c>
      <c r="E25" s="9"/>
      <c r="F25" s="41">
        <v>41367.53</v>
      </c>
      <c r="G25" s="41"/>
      <c r="H25" s="41">
        <f t="shared" si="1"/>
        <v>41367.53</v>
      </c>
      <c r="I25" s="41"/>
      <c r="J25" s="41">
        <f t="shared" si="2"/>
        <v>-41367.53</v>
      </c>
      <c r="K25" s="70"/>
      <c r="L25" s="6"/>
      <c r="M25" s="4"/>
      <c r="N25" s="4"/>
      <c r="O25" s="4"/>
      <c r="P25" s="4"/>
      <c r="Q25" s="4"/>
      <c r="R25" s="4"/>
      <c r="S25" s="4"/>
    </row>
    <row r="26" spans="1:19" ht="21" customHeight="1">
      <c r="A26" s="54" t="s">
        <v>26</v>
      </c>
      <c r="B26" s="57" t="s">
        <v>52</v>
      </c>
      <c r="C26" s="10" t="s">
        <v>15</v>
      </c>
      <c r="D26" s="10">
        <v>1</v>
      </c>
      <c r="E26" s="10"/>
      <c r="F26" s="41">
        <v>4069</v>
      </c>
      <c r="G26" s="41"/>
      <c r="H26" s="41">
        <f t="shared" si="1"/>
        <v>4069</v>
      </c>
      <c r="I26" s="41"/>
      <c r="J26" s="41">
        <f t="shared" si="2"/>
        <v>-4069</v>
      </c>
      <c r="K26" s="70"/>
      <c r="L26" s="6"/>
      <c r="M26" s="4"/>
      <c r="N26" s="4"/>
      <c r="O26" s="4"/>
      <c r="P26" s="4"/>
      <c r="Q26" s="4"/>
      <c r="R26" s="4"/>
      <c r="S26" s="4"/>
    </row>
    <row r="27" spans="1:19" ht="27" customHeight="1">
      <c r="A27" s="54" t="s">
        <v>28</v>
      </c>
      <c r="B27" s="57" t="s">
        <v>53</v>
      </c>
      <c r="C27" s="10" t="s">
        <v>15</v>
      </c>
      <c r="D27" s="10">
        <v>2</v>
      </c>
      <c r="E27" s="10"/>
      <c r="F27" s="41">
        <v>7244.69</v>
      </c>
      <c r="G27" s="41"/>
      <c r="H27" s="41">
        <f t="shared" si="1"/>
        <v>7244.69</v>
      </c>
      <c r="I27" s="41"/>
      <c r="J27" s="41">
        <f t="shared" si="2"/>
        <v>-7244.69</v>
      </c>
      <c r="K27" s="70"/>
      <c r="L27" s="6"/>
      <c r="M27" s="4"/>
      <c r="N27" s="4"/>
      <c r="O27" s="4"/>
      <c r="P27" s="4"/>
      <c r="Q27" s="4"/>
      <c r="R27" s="4"/>
      <c r="S27" s="4"/>
    </row>
    <row r="28" spans="1:19" ht="18" customHeight="1">
      <c r="A28" s="46"/>
      <c r="B28" s="53" t="s">
        <v>54</v>
      </c>
      <c r="C28" s="9"/>
      <c r="D28" s="9">
        <f>D29</f>
        <v>3</v>
      </c>
      <c r="E28" s="10"/>
      <c r="F28" s="9">
        <f t="shared" ref="F28:G28" si="5">F29</f>
        <v>289425.14799999999</v>
      </c>
      <c r="G28" s="9">
        <f t="shared" si="5"/>
        <v>8997.7380000000012</v>
      </c>
      <c r="H28" s="9">
        <f t="shared" si="1"/>
        <v>289425.14799999999</v>
      </c>
      <c r="I28" s="9">
        <f t="shared" si="4"/>
        <v>8997.7380000000012</v>
      </c>
      <c r="J28" s="9">
        <f t="shared" si="2"/>
        <v>-280427.40999999997</v>
      </c>
      <c r="K28" s="70"/>
      <c r="L28" s="6"/>
      <c r="M28" s="4"/>
      <c r="N28" s="4"/>
      <c r="O28" s="4"/>
      <c r="P28" s="4"/>
      <c r="Q28" s="4"/>
      <c r="R28" s="4"/>
      <c r="S28" s="4"/>
    </row>
    <row r="29" spans="1:19" ht="18" customHeight="1">
      <c r="A29" s="46">
        <v>3</v>
      </c>
      <c r="B29" s="43" t="s">
        <v>55</v>
      </c>
      <c r="C29" s="9"/>
      <c r="D29" s="9">
        <f>SUM(D30:D32)</f>
        <v>3</v>
      </c>
      <c r="E29" s="9"/>
      <c r="F29" s="9">
        <f>F30+F31+F32</f>
        <v>289425.14799999999</v>
      </c>
      <c r="G29" s="9">
        <f>G30+G31+G32</f>
        <v>8997.7380000000012</v>
      </c>
      <c r="H29" s="9">
        <f t="shared" si="1"/>
        <v>289425.14799999999</v>
      </c>
      <c r="I29" s="9">
        <f t="shared" si="4"/>
        <v>8997.7380000000012</v>
      </c>
      <c r="J29" s="9">
        <f t="shared" si="2"/>
        <v>-280427.40999999997</v>
      </c>
      <c r="K29" s="70"/>
      <c r="L29" s="6"/>
      <c r="M29" s="4"/>
      <c r="N29" s="4"/>
      <c r="O29" s="4"/>
      <c r="P29" s="4"/>
      <c r="Q29" s="4"/>
      <c r="R29" s="4"/>
      <c r="S29" s="4"/>
    </row>
    <row r="30" spans="1:19" ht="18" customHeight="1">
      <c r="A30" s="54" t="s">
        <v>30</v>
      </c>
      <c r="B30" s="57" t="s">
        <v>56</v>
      </c>
      <c r="C30" s="10" t="s">
        <v>15</v>
      </c>
      <c r="D30" s="10">
        <v>1</v>
      </c>
      <c r="E30" s="9"/>
      <c r="F30" s="11">
        <v>11448.748</v>
      </c>
      <c r="G30" s="64">
        <f>'[1]17.ИП ККС канал'!$R$20</f>
        <v>8997.7380000000012</v>
      </c>
      <c r="H30" s="11">
        <f t="shared" si="1"/>
        <v>11448.748</v>
      </c>
      <c r="I30" s="64">
        <f t="shared" si="4"/>
        <v>8997.7380000000012</v>
      </c>
      <c r="J30" s="11">
        <f t="shared" si="2"/>
        <v>-2451.0099999999984</v>
      </c>
      <c r="K30" s="70"/>
      <c r="L30" s="6"/>
      <c r="M30" s="4"/>
      <c r="N30" s="4"/>
      <c r="O30" s="4"/>
      <c r="P30" s="4"/>
      <c r="Q30" s="4"/>
      <c r="R30" s="4"/>
      <c r="S30" s="4"/>
    </row>
    <row r="31" spans="1:19" ht="18" customHeight="1">
      <c r="A31" s="54" t="s">
        <v>31</v>
      </c>
      <c r="B31" s="57" t="s">
        <v>57</v>
      </c>
      <c r="C31" s="10" t="s">
        <v>15</v>
      </c>
      <c r="D31" s="10">
        <v>1</v>
      </c>
      <c r="E31" s="10"/>
      <c r="F31" s="11">
        <v>4825.6000000000004</v>
      </c>
      <c r="G31" s="65"/>
      <c r="H31" s="11">
        <f t="shared" si="1"/>
        <v>4825.6000000000004</v>
      </c>
      <c r="I31" s="65"/>
      <c r="J31" s="11">
        <f t="shared" si="2"/>
        <v>-4825.6000000000004</v>
      </c>
      <c r="K31" s="70"/>
      <c r="L31" s="6"/>
      <c r="M31" s="4"/>
      <c r="N31" s="4"/>
      <c r="O31" s="4"/>
      <c r="P31" s="4"/>
      <c r="Q31" s="4"/>
      <c r="R31" s="4"/>
      <c r="S31" s="4"/>
    </row>
    <row r="32" spans="1:19" ht="18" customHeight="1">
      <c r="A32" s="54" t="s">
        <v>32</v>
      </c>
      <c r="B32" s="57" t="s">
        <v>110</v>
      </c>
      <c r="C32" s="10" t="s">
        <v>15</v>
      </c>
      <c r="D32" s="10">
        <v>1</v>
      </c>
      <c r="E32" s="10"/>
      <c r="F32" s="11">
        <v>273150.8</v>
      </c>
      <c r="G32" s="66"/>
      <c r="H32" s="11">
        <f t="shared" si="1"/>
        <v>273150.8</v>
      </c>
      <c r="I32" s="66"/>
      <c r="J32" s="11">
        <f t="shared" si="2"/>
        <v>-273150.8</v>
      </c>
      <c r="K32" s="70"/>
      <c r="L32" s="6"/>
      <c r="M32" s="4"/>
      <c r="N32" s="4"/>
      <c r="O32" s="4"/>
      <c r="P32" s="4"/>
      <c r="Q32" s="4"/>
      <c r="R32" s="4"/>
      <c r="S32" s="4"/>
    </row>
    <row r="33" spans="1:19" ht="18" customHeight="1">
      <c r="A33" s="35"/>
      <c r="B33" s="58"/>
      <c r="C33" s="59"/>
      <c r="D33" s="60"/>
      <c r="E33" s="60"/>
      <c r="F33" s="60"/>
      <c r="G33" s="60"/>
      <c r="H33" s="60"/>
      <c r="I33" s="60"/>
      <c r="J33" s="60"/>
      <c r="K33" s="35"/>
      <c r="L33" s="36"/>
      <c r="M33" s="37"/>
      <c r="N33" s="37"/>
      <c r="O33" s="37"/>
      <c r="P33" s="37"/>
      <c r="Q33" s="37"/>
      <c r="R33" s="37"/>
      <c r="S33" s="37"/>
    </row>
    <row r="34" spans="1:19" ht="15.75" customHeight="1">
      <c r="A34" s="63" t="s">
        <v>105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</sheetData>
  <mergeCells count="15">
    <mergeCell ref="A34:S35"/>
    <mergeCell ref="A2:S6"/>
    <mergeCell ref="A9:A11"/>
    <mergeCell ref="B9:S9"/>
    <mergeCell ref="B10:B11"/>
    <mergeCell ref="C10:C11"/>
    <mergeCell ref="D10:E10"/>
    <mergeCell ref="F10:G10"/>
    <mergeCell ref="H10:K10"/>
    <mergeCell ref="L10:O10"/>
    <mergeCell ref="P10:Q10"/>
    <mergeCell ref="R10:S10"/>
    <mergeCell ref="K12:K32"/>
    <mergeCell ref="G30:G32"/>
    <mergeCell ref="I30:I32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46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15"/>
  <sheetViews>
    <sheetView zoomScale="70" zoomScaleNormal="70" workbookViewId="0">
      <pane ySplit="8" topLeftCell="A9" activePane="bottomLeft" state="frozen"/>
      <selection pane="bottomLeft" activeCell="F9" sqref="F9:F12"/>
    </sheetView>
  </sheetViews>
  <sheetFormatPr defaultRowHeight="15.75"/>
  <cols>
    <col min="1" max="1" width="56.7109375" style="2" customWidth="1"/>
    <col min="2" max="2" width="30.85546875" style="2" customWidth="1"/>
    <col min="3" max="4" width="23.28515625" style="2" customWidth="1"/>
    <col min="5" max="5" width="24.140625" style="2" customWidth="1"/>
    <col min="6" max="6" width="27.140625" style="2" bestFit="1" customWidth="1"/>
    <col min="7" max="7" width="12.7109375" style="2" customWidth="1"/>
    <col min="8" max="8" width="9.140625" style="2"/>
    <col min="9" max="9" width="12.7109375" style="2" customWidth="1"/>
    <col min="10" max="10" width="13.7109375" style="2" customWidth="1"/>
    <col min="11" max="11" width="12" style="2" customWidth="1"/>
    <col min="12" max="14" width="9.140625" style="2"/>
    <col min="15" max="15" width="12.85546875" style="2" customWidth="1"/>
    <col min="16" max="19" width="9.140625" style="2"/>
    <col min="20" max="20" width="9.140625" style="1" customWidth="1"/>
    <col min="21" max="23" width="9.140625" style="1"/>
    <col min="24" max="25" width="9.140625" style="1" customWidth="1"/>
    <col min="26" max="16384" width="9.140625" style="1"/>
  </cols>
  <sheetData>
    <row r="2" spans="1:19" ht="15.75" customHeight="1">
      <c r="A2" s="67" t="s">
        <v>115</v>
      </c>
      <c r="B2" s="67"/>
      <c r="C2" s="67"/>
      <c r="D2" s="67"/>
      <c r="E2" s="67"/>
      <c r="F2" s="67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5.75" customHeight="1">
      <c r="A3" s="67"/>
      <c r="B3" s="67"/>
      <c r="C3" s="67"/>
      <c r="D3" s="67"/>
      <c r="E3" s="67"/>
      <c r="F3" s="67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15.75" customHeight="1">
      <c r="A4" s="67"/>
      <c r="B4" s="67"/>
      <c r="C4" s="67"/>
      <c r="D4" s="67"/>
      <c r="E4" s="67"/>
      <c r="F4" s="67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.75" customHeight="1">
      <c r="A5" s="67"/>
      <c r="B5" s="67"/>
      <c r="C5" s="67"/>
      <c r="D5" s="67"/>
      <c r="E5" s="67"/>
      <c r="F5" s="67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ht="83.25" customHeight="1">
      <c r="A6" s="67"/>
      <c r="B6" s="67"/>
      <c r="C6" s="67"/>
      <c r="D6" s="67"/>
      <c r="E6" s="67"/>
      <c r="F6" s="67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8" spans="1:19" ht="126" customHeight="1">
      <c r="A8" s="21" t="s">
        <v>67</v>
      </c>
      <c r="B8" s="21" t="s">
        <v>58</v>
      </c>
      <c r="C8" s="21" t="s">
        <v>59</v>
      </c>
      <c r="D8" s="21" t="s">
        <v>60</v>
      </c>
      <c r="E8" s="21" t="s">
        <v>61</v>
      </c>
      <c r="F8" s="21" t="s">
        <v>62</v>
      </c>
    </row>
    <row r="9" spans="1:19" ht="63" customHeight="1">
      <c r="A9" s="3" t="s">
        <v>63</v>
      </c>
      <c r="B9" s="27">
        <v>0.12</v>
      </c>
      <c r="C9" s="27">
        <v>0.24</v>
      </c>
      <c r="D9" s="27">
        <v>0.12</v>
      </c>
      <c r="E9" s="4" t="s">
        <v>71</v>
      </c>
      <c r="F9" s="4"/>
    </row>
    <row r="10" spans="1:19" ht="48.75" customHeight="1">
      <c r="A10" s="3" t="s">
        <v>64</v>
      </c>
      <c r="B10" s="29">
        <v>0.85499999999999998</v>
      </c>
      <c r="C10" s="27">
        <v>0.84</v>
      </c>
      <c r="D10" s="29">
        <v>0.85</v>
      </c>
      <c r="E10" s="4" t="s">
        <v>71</v>
      </c>
      <c r="F10" s="4"/>
    </row>
    <row r="11" spans="1:19" ht="56.25" customHeight="1">
      <c r="A11" s="3" t="s">
        <v>65</v>
      </c>
      <c r="B11" s="4" t="s">
        <v>72</v>
      </c>
      <c r="C11" s="4" t="s">
        <v>72</v>
      </c>
      <c r="D11" s="4" t="s">
        <v>72</v>
      </c>
      <c r="E11" s="4" t="s">
        <v>71</v>
      </c>
      <c r="F11" s="4"/>
    </row>
    <row r="12" spans="1:19" ht="48.75" customHeight="1">
      <c r="A12" s="3" t="s">
        <v>66</v>
      </c>
      <c r="B12" s="26">
        <v>9003</v>
      </c>
      <c r="C12" s="26">
        <v>22943</v>
      </c>
      <c r="D12" s="26">
        <v>8907</v>
      </c>
      <c r="E12" s="4" t="s">
        <v>71</v>
      </c>
      <c r="F12" s="4"/>
    </row>
    <row r="13" spans="1:19" ht="21" customHeight="1"/>
    <row r="14" spans="1:19" ht="15.75" customHeight="1">
      <c r="A14" s="63" t="s">
        <v>111</v>
      </c>
      <c r="B14" s="63"/>
      <c r="C14" s="63"/>
      <c r="D14" s="63"/>
      <c r="E14" s="63"/>
      <c r="F14" s="63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19">
      <c r="A15" s="63"/>
      <c r="B15" s="63"/>
      <c r="C15" s="63"/>
      <c r="D15" s="63"/>
      <c r="E15" s="63"/>
      <c r="F15" s="63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</sheetData>
  <mergeCells count="2">
    <mergeCell ref="A2:F6"/>
    <mergeCell ref="A14:F1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водоснабжение-1 </vt:lpstr>
      <vt:lpstr>водоснабжение-2</vt:lpstr>
      <vt:lpstr>водоотведение-1</vt:lpstr>
      <vt:lpstr>водоотведение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2017-06-15T10:41:58Z</dcterms:modified>
</cp:coreProperties>
</file>