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3"/>
  </bookViews>
  <sheets>
    <sheet name="водоснабжение-1 " sheetId="9" r:id="rId1"/>
    <sheet name="водоснабжение-2" sheetId="5" r:id="rId2"/>
    <sheet name="водоотведение-1" sheetId="4" r:id="rId3"/>
    <sheet name="водоотведение 2" sheetId="8" r:id="rId4"/>
    <sheet name="Лист2" sheetId="2" r:id="rId5"/>
  </sheets>
  <externalReferences>
    <externalReference r:id="rId6"/>
    <externalReference r:id="rId7"/>
  </externalReferences>
  <calcPr calcId="124519" iterate="1"/>
</workbook>
</file>

<file path=xl/calcChain.xml><?xml version="1.0" encoding="utf-8"?>
<calcChain xmlns="http://schemas.openxmlformats.org/spreadsheetml/2006/main">
  <c r="J27" i="4"/>
  <c r="J26"/>
  <c r="J25"/>
  <c r="J24"/>
  <c r="J23"/>
  <c r="J22"/>
  <c r="J21"/>
  <c r="J20"/>
  <c r="J19"/>
  <c r="J18"/>
  <c r="J17"/>
  <c r="J16"/>
  <c r="J15"/>
  <c r="J14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H13" s="1"/>
  <c r="I18"/>
  <c r="H18"/>
  <c r="I17"/>
  <c r="H17"/>
  <c r="I16"/>
  <c r="H16"/>
  <c r="I15"/>
  <c r="H15"/>
  <c r="I14"/>
  <c r="H14"/>
  <c r="F17"/>
  <c r="F15" s="1"/>
  <c r="F14" s="1"/>
  <c r="F16"/>
  <c r="F22"/>
  <c r="G22" s="1"/>
  <c r="F23"/>
  <c r="G23" s="1"/>
  <c r="F24"/>
  <c r="F27"/>
  <c r="F26" s="1"/>
  <c r="G14"/>
  <c r="G15"/>
  <c r="G24"/>
  <c r="F21"/>
  <c r="I13" l="1"/>
  <c r="J13" s="1"/>
  <c r="G21"/>
  <c r="G13" s="1"/>
  <c r="F13"/>
  <c r="E31" i="9"/>
  <c r="E23"/>
  <c r="J40"/>
  <c r="J39"/>
  <c r="J38"/>
  <c r="J37"/>
  <c r="J36"/>
  <c r="J35"/>
  <c r="J34"/>
  <c r="J33"/>
  <c r="J32"/>
  <c r="J31"/>
  <c r="J30"/>
  <c r="J29"/>
  <c r="J27"/>
  <c r="J26"/>
  <c r="J25"/>
  <c r="J24"/>
  <c r="J23"/>
  <c r="I40"/>
  <c r="H40"/>
  <c r="I39"/>
  <c r="H39"/>
  <c r="I38"/>
  <c r="H38"/>
  <c r="I37"/>
  <c r="H37"/>
  <c r="I36"/>
  <c r="H36"/>
  <c r="I35"/>
  <c r="H35"/>
  <c r="I34"/>
  <c r="H34"/>
  <c r="I33"/>
  <c r="H33"/>
  <c r="I32"/>
  <c r="H32"/>
  <c r="I31"/>
  <c r="H31"/>
  <c r="I30"/>
  <c r="H30"/>
  <c r="I29"/>
  <c r="H29"/>
  <c r="I28"/>
  <c r="I27"/>
  <c r="H27"/>
  <c r="I26"/>
  <c r="H26"/>
  <c r="I25"/>
  <c r="H25"/>
  <c r="I24"/>
  <c r="H24"/>
  <c r="I23"/>
  <c r="H23"/>
  <c r="H22"/>
  <c r="H21"/>
  <c r="H20"/>
  <c r="H19"/>
  <c r="H18"/>
  <c r="H17"/>
  <c r="H16"/>
  <c r="G39"/>
  <c r="G33"/>
  <c r="G31"/>
  <c r="F30"/>
  <c r="G29"/>
  <c r="G23"/>
  <c r="G37"/>
  <c r="G38"/>
  <c r="G36"/>
  <c r="G21"/>
  <c r="I21" s="1"/>
  <c r="J21" s="1"/>
  <c r="G22"/>
  <c r="G20" s="1"/>
  <c r="I20" s="1"/>
  <c r="J20" s="1"/>
  <c r="G19"/>
  <c r="G18" s="1"/>
  <c r="I18" s="1"/>
  <c r="J18" s="1"/>
  <c r="F33"/>
  <c r="F29" s="1"/>
  <c r="D31"/>
  <c r="C32"/>
  <c r="C33"/>
  <c r="C39"/>
  <c r="C29"/>
  <c r="I22" l="1"/>
  <c r="J22" s="1"/>
  <c r="G17"/>
  <c r="I19"/>
  <c r="J19" s="1"/>
  <c r="G30"/>
  <c r="G16" l="1"/>
  <c r="I17"/>
  <c r="J17" s="1"/>
  <c r="F28"/>
  <c r="H28" s="1"/>
  <c r="J28" s="1"/>
  <c r="F25"/>
  <c r="F24"/>
  <c r="F22"/>
  <c r="F21"/>
  <c r="F18"/>
  <c r="E18"/>
  <c r="D23"/>
  <c r="D18"/>
  <c r="I16" l="1"/>
  <c r="J16" s="1"/>
  <c r="G15"/>
  <c r="I15" s="1"/>
  <c r="F20"/>
  <c r="F23"/>
  <c r="E17"/>
  <c r="E16" s="1"/>
  <c r="J15" l="1"/>
  <c r="F17"/>
  <c r="F16" s="1"/>
  <c r="F15" s="1"/>
  <c r="H15" s="1"/>
</calcChain>
</file>

<file path=xl/comments1.xml><?xml version="1.0" encoding="utf-8"?>
<comments xmlns="http://schemas.openxmlformats.org/spreadsheetml/2006/main">
  <authors>
    <author>Автор</author>
  </authors>
  <commentList>
    <comment ref="B1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согласно пояснительной записки</t>
        </r>
      </text>
    </comment>
    <comment ref="B2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наименование в смете</t>
        </r>
      </text>
    </comment>
    <comment ref="B2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название в смете</t>
        </r>
      </text>
    </comment>
  </commentList>
</comments>
</file>

<file path=xl/sharedStrings.xml><?xml version="1.0" encoding="utf-8"?>
<sst xmlns="http://schemas.openxmlformats.org/spreadsheetml/2006/main" count="193" uniqueCount="100">
  <si>
    <t>№ п/п</t>
  </si>
  <si>
    <t>Информация о реализации инвестиционной программы (проекта) в разрезе источников финансирования, тыс. тенге</t>
  </si>
  <si>
    <t>Наименование мероприятий</t>
  </si>
  <si>
    <t>Количество в натуральных показателях</t>
  </si>
  <si>
    <t>Сумма инвестиционной программы (проекты), тыс.тенге</t>
  </si>
  <si>
    <t>Заемные средства</t>
  </si>
  <si>
    <t>Бюджетные средства</t>
  </si>
  <si>
    <t>Нерегулируемая (иная) деятельность</t>
  </si>
  <si>
    <t>причины отклонения</t>
  </si>
  <si>
    <t>Собственные средства</t>
  </si>
  <si>
    <t>Раздел 1 Служба водоснабжения и очистки</t>
  </si>
  <si>
    <t>Модернизация Водоочистных сооружений</t>
  </si>
  <si>
    <t xml:space="preserve"> 1.1</t>
  </si>
  <si>
    <t>Блок основных сооружений 2 очередь</t>
  </si>
  <si>
    <t>шт</t>
  </si>
  <si>
    <t>м</t>
  </si>
  <si>
    <t xml:space="preserve"> 1.2</t>
  </si>
  <si>
    <t>Блок основных сооружений 3 очередь</t>
  </si>
  <si>
    <t xml:space="preserve"> 1.2.1</t>
  </si>
  <si>
    <t xml:space="preserve">Раздел 2 </t>
  </si>
  <si>
    <t xml:space="preserve"> 3.1</t>
  </si>
  <si>
    <t xml:space="preserve"> 3.2</t>
  </si>
  <si>
    <t xml:space="preserve"> 3.3</t>
  </si>
  <si>
    <t>Раздел 3 Энерго-механический цех водоснабжения</t>
  </si>
  <si>
    <t>Автоматизация и реконструкция насосных станций и тепловых пунктов</t>
  </si>
  <si>
    <t>Автоматизация тепловых пунктов</t>
  </si>
  <si>
    <t>Раздел 1 Станция Аэрации</t>
  </si>
  <si>
    <t xml:space="preserve"> 1.2.2</t>
  </si>
  <si>
    <t>Раздел 2</t>
  </si>
  <si>
    <t>Энерго-механический цех водоотведения</t>
  </si>
  <si>
    <t>план (год)</t>
  </si>
  <si>
    <t xml:space="preserve">Оценка достижения показателей эффективности, надежности и качества </t>
  </si>
  <si>
    <t>Причины (обоснование) недостижения показателей эффективности, надежности и качества</t>
  </si>
  <si>
    <t>Улучшение производственных показателей, %, по годам реализации в зависимости  от утвержденной  инвестиционной программы (проекта)</t>
  </si>
  <si>
    <t>Снижение износа (физического) основных фондов (активов), %, по годам реализации в зависимости от утвержденной инвестиционной программы (проекта)</t>
  </si>
  <si>
    <t>Снижение потерь, %, по годам реализации в зависимости  от утвержденной  инвестиционной программы (проекта)</t>
  </si>
  <si>
    <t xml:space="preserve">Снижение аварийности, по годам реализации в зависимости  от утвержденной  инвестиционной программы </t>
  </si>
  <si>
    <r>
      <t>Показатели эффективности, надежности и качества</t>
    </r>
    <r>
      <rPr>
        <vertAlign val="superscript"/>
        <sz val="12"/>
        <color rgb="FF000000"/>
        <rFont val="Times New Roman"/>
        <family val="1"/>
        <charset val="204"/>
      </rPr>
      <t>2</t>
    </r>
  </si>
  <si>
    <t>факт за 5 мес</t>
  </si>
  <si>
    <t>согласно плана</t>
  </si>
  <si>
    <t xml:space="preserve"> -</t>
  </si>
  <si>
    <t xml:space="preserve"> - </t>
  </si>
  <si>
    <r>
      <t xml:space="preserve">Ед изм </t>
    </r>
    <r>
      <rPr>
        <b/>
        <i/>
        <sz val="12"/>
        <color rgb="FF000000"/>
        <rFont val="Times New Roman"/>
        <family val="1"/>
        <charset val="204"/>
      </rPr>
      <t>(для натуральных показателей)</t>
    </r>
  </si>
  <si>
    <t>отк</t>
  </si>
  <si>
    <r>
      <rPr>
        <b/>
        <sz val="12"/>
        <color rgb="FF000000"/>
        <rFont val="Times New Roman"/>
        <family val="1"/>
        <charset val="204"/>
      </rPr>
      <t xml:space="preserve">Генеральный директор ТОО «Қарағанды Су»  </t>
    </r>
    <r>
      <rPr>
        <sz val="12"/>
        <color rgb="FF000000"/>
        <rFont val="Times New Roman"/>
        <family val="1"/>
        <charset val="204"/>
      </rPr>
      <t xml:space="preserve">     ______________________________________________</t>
    </r>
    <r>
      <rPr>
        <b/>
        <u/>
        <sz val="12"/>
        <color rgb="FF000000"/>
        <rFont val="Times New Roman"/>
        <family val="1"/>
        <charset val="204"/>
      </rPr>
      <t>Д.Б. Исаев</t>
    </r>
    <r>
      <rPr>
        <u/>
        <sz val="12"/>
        <color rgb="FF000000"/>
        <rFont val="Times New Roman"/>
        <family val="1"/>
        <charset val="204"/>
      </rPr>
      <t xml:space="preserve">______________     </t>
    </r>
    <r>
      <rPr>
        <sz val="12"/>
        <color rgb="FF000000"/>
        <rFont val="Times New Roman"/>
        <family val="1"/>
        <charset val="204"/>
      </rPr>
      <t xml:space="preserve">
                                                                   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>(Ф.И.О.,(при его наличии), подпись, дата))</t>
    </r>
    <r>
      <rPr>
        <sz val="12"/>
        <color rgb="FF000000"/>
        <rFont val="Times New Roman"/>
        <family val="1"/>
        <charset val="204"/>
      </rPr>
      <t xml:space="preserve">
</t>
    </r>
  </si>
  <si>
    <r>
      <rPr>
        <b/>
        <sz val="12"/>
        <color rgb="FF000000"/>
        <rFont val="Times New Roman"/>
        <family val="1"/>
        <charset val="204"/>
      </rPr>
      <t xml:space="preserve">Генеральный директор ТОО «Қарағанды Су»  </t>
    </r>
    <r>
      <rPr>
        <sz val="12"/>
        <color rgb="FF000000"/>
        <rFont val="Times New Roman"/>
        <family val="1"/>
        <charset val="204"/>
      </rPr>
      <t xml:space="preserve">     ______________________________________________</t>
    </r>
    <r>
      <rPr>
        <b/>
        <sz val="12"/>
        <color rgb="FF000000"/>
        <rFont val="Times New Roman"/>
        <family val="1"/>
        <charset val="204"/>
      </rPr>
      <t>Д.Б. Исаев</t>
    </r>
    <r>
      <rPr>
        <b/>
        <u/>
        <sz val="12"/>
        <color rgb="FF000000"/>
        <rFont val="Times New Roman"/>
        <family val="1"/>
        <charset val="204"/>
      </rPr>
      <t>____________</t>
    </r>
    <r>
      <rPr>
        <u/>
        <sz val="12"/>
        <color rgb="FF000000"/>
        <rFont val="Times New Roman"/>
        <family val="1"/>
        <charset val="204"/>
      </rPr>
      <t xml:space="preserve">__     </t>
    </r>
    <r>
      <rPr>
        <sz val="12"/>
        <color rgb="FF000000"/>
        <rFont val="Times New Roman"/>
        <family val="1"/>
        <charset val="204"/>
      </rPr>
      <t xml:space="preserve">
                                                                   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>(Ф.И.О.,(при его наличии), подпись, дата))</t>
    </r>
    <r>
      <rPr>
        <sz val="12"/>
        <color rgb="FF000000"/>
        <rFont val="Times New Roman"/>
        <family val="1"/>
        <charset val="204"/>
      </rPr>
      <t xml:space="preserve">
</t>
    </r>
  </si>
  <si>
    <r>
      <rPr>
        <b/>
        <sz val="12"/>
        <color rgb="FF000000"/>
        <rFont val="Times New Roman"/>
        <family val="1"/>
        <charset val="204"/>
      </rPr>
      <t xml:space="preserve">Генеральный директор ТОО «Қарағанды Су»  </t>
    </r>
    <r>
      <rPr>
        <sz val="12"/>
        <color rgb="FF000000"/>
        <rFont val="Times New Roman"/>
        <family val="1"/>
        <charset val="204"/>
      </rPr>
      <t xml:space="preserve">     __________________________________________</t>
    </r>
    <r>
      <rPr>
        <b/>
        <sz val="12"/>
        <color rgb="FF000000"/>
        <rFont val="Times New Roman"/>
        <family val="1"/>
        <charset val="204"/>
      </rPr>
      <t>____Д.Б. Исаев</t>
    </r>
    <r>
      <rPr>
        <b/>
        <u/>
        <sz val="12"/>
        <color rgb="FF000000"/>
        <rFont val="Times New Roman"/>
        <family val="1"/>
        <charset val="204"/>
      </rPr>
      <t xml:space="preserve">______________ </t>
    </r>
    <r>
      <rPr>
        <u/>
        <sz val="12"/>
        <color rgb="FF000000"/>
        <rFont val="Times New Roman"/>
        <family val="1"/>
        <charset val="204"/>
      </rPr>
      <t xml:space="preserve">    </t>
    </r>
    <r>
      <rPr>
        <sz val="12"/>
        <color rgb="FF000000"/>
        <rFont val="Times New Roman"/>
        <family val="1"/>
        <charset val="204"/>
      </rPr>
      <t xml:space="preserve">
                                                                   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>(Ф.И.О.,(при его наличии), подпись, дата))</t>
    </r>
    <r>
      <rPr>
        <sz val="12"/>
        <color rgb="FF000000"/>
        <rFont val="Times New Roman"/>
        <family val="1"/>
        <charset val="204"/>
      </rPr>
      <t xml:space="preserve">
</t>
    </r>
  </si>
  <si>
    <t>план на 2018 г</t>
  </si>
  <si>
    <t>проект инвестиционной программы на 2018 год</t>
  </si>
  <si>
    <t>ВСЕГО на 2018 год</t>
  </si>
  <si>
    <t xml:space="preserve"> 1.1.1.</t>
  </si>
  <si>
    <t xml:space="preserve">Замена запорной арматуры </t>
  </si>
  <si>
    <t>соор</t>
  </si>
  <si>
    <t>Реконструкция блока очистных сооружений - Ремонт кабельной линии</t>
  </si>
  <si>
    <t xml:space="preserve">Капитальный ремонт электродвигателя </t>
  </si>
  <si>
    <t xml:space="preserve"> 1.3</t>
  </si>
  <si>
    <t xml:space="preserve">Оборудование для лаборатории по контролю качеству питьевой воды </t>
  </si>
  <si>
    <t xml:space="preserve"> 1.3.1</t>
  </si>
  <si>
    <t>Шкаф вытяжной (устройство воздуховытяжное)</t>
  </si>
  <si>
    <t xml:space="preserve"> 1.3.2</t>
  </si>
  <si>
    <t>Микроскоп тринокулярный</t>
  </si>
  <si>
    <t xml:space="preserve"> 1.3.3</t>
  </si>
  <si>
    <t>Стерилизатор</t>
  </si>
  <si>
    <t xml:space="preserve"> 2.1</t>
  </si>
  <si>
    <t>Капитальный ремонт и реконстукция сетей</t>
  </si>
  <si>
    <t>Реконструкция насосных станицй</t>
  </si>
  <si>
    <t xml:space="preserve"> 3.1.1.</t>
  </si>
  <si>
    <t>Замена запорной арматуры на насосных станций</t>
  </si>
  <si>
    <t xml:space="preserve"> 3.2.2</t>
  </si>
  <si>
    <t>Реконструкция насосной станции ул. Шахтеров 31</t>
  </si>
  <si>
    <t xml:space="preserve"> 3.2.3</t>
  </si>
  <si>
    <t>Реконструкция насосной станции ул. Шахтеров 74</t>
  </si>
  <si>
    <t xml:space="preserve"> 3.2.4</t>
  </si>
  <si>
    <t>Реконструкция насосной станции ул. Белинского 3а</t>
  </si>
  <si>
    <t xml:space="preserve"> 3.2.5</t>
  </si>
  <si>
    <t>Автоматизированный тепловой пункт</t>
  </si>
  <si>
    <t xml:space="preserve"> 3.2.6</t>
  </si>
  <si>
    <t>Замена  шкафов с преобразователем частоты для двигателя насоса</t>
  </si>
  <si>
    <t xml:space="preserve"> 4.1</t>
  </si>
  <si>
    <t xml:space="preserve"> 4.1.1</t>
  </si>
  <si>
    <t>Система автоматического контроля, сигнализации и управления технологическим оборудованием</t>
  </si>
  <si>
    <t>факт за 10 мес</t>
  </si>
  <si>
    <t>система</t>
  </si>
  <si>
    <t>Раздел 4 Цифровизация и технологическое перевооружение</t>
  </si>
  <si>
    <t>факт года, предшествующего отчетному периоду</t>
  </si>
  <si>
    <t>факт текущего года (10 мес)</t>
  </si>
  <si>
    <t>Оборудование для Химико-бактериологической лаборатории</t>
  </si>
  <si>
    <t>Бидистиллятор</t>
  </si>
  <si>
    <t>Фотомер фотоэлектрический (фотоколориметр)</t>
  </si>
  <si>
    <t xml:space="preserve">Реконструкция  сетей </t>
  </si>
  <si>
    <t xml:space="preserve">Раздел 3 </t>
  </si>
  <si>
    <t>Капитальный ремонт  насосного оборудования КНС</t>
  </si>
  <si>
    <t xml:space="preserve">Реконструкция канализационной насосной станции КНС -1 </t>
  </si>
  <si>
    <t>Реконструкция КНС "Орбита"</t>
  </si>
  <si>
    <t>Раздел 4</t>
  </si>
  <si>
    <t xml:space="preserve"> Цифровизация и технологическое перевооружение</t>
  </si>
  <si>
    <t>Инвестиционная программа утверждена исполнением  на весь год, работы по реализации инвестиционной программы продолжаются.   В настоящее время продолжаются строительно-монтажные работы по исполнению установки системы автоматического контроля, сигнализации и управления техническим оборудованием. По итогам года инвестиционная программа выполнится. Экономия по разделу оборудование для лаборатории по контролю качеству питьевой воды сложилась по результатам тендерных процедур.</t>
  </si>
  <si>
    <t>Инвестиционная программа утверждена исполнением  на весь год, работы по реализации инвестиционной программы продолжаются.   В настоящее время продолжаются строительно-монтажные работы по исполнению установки системы автоматического контроля, сигнализации и управления техническим оборудованием. По итогам года инвестиционная программа выполнится.По итогам года инвестиционная программа выполнится. Экономия по разделу оборудование для химико-бактериологической лаборатории сложилась по результатам тендерных процедур.</t>
  </si>
  <si>
    <t>Информация субъекта естественной монополии  ТОО «Қарағанды Су»
 о ходе исполнения субъектом инвестиционной программы (проекта) на 2018 год 
 утвержденной Приказом Департамента Комитета по регулированию естественных монополий и
 защите конкуренции  Министерства национальной экономики Республики Казахстан от 28 ноября 2018 года №354-ОД
 по виду деятельности: водоснабжение</t>
  </si>
  <si>
    <t>Информация субъекта естественной монополии  ТОО «Қарағанды Су»
 о ходе исполнения субъектом инвестиционной программы (проекта) на 2018 год 
 утвержденной Приказом Департамента Комитета по регулированию естественных монополий и
 защите конкуренции  Министерства национальной экономики Республики Казахстан от 28 ноября 2018 года №354-ОД
 по виду деятельности: водоотведение</t>
  </si>
</sst>
</file>

<file path=xl/styles.xml><?xml version="1.0" encoding="utf-8"?>
<styleSheet xmlns="http://schemas.openxmlformats.org/spreadsheetml/2006/main">
  <numFmts count="1">
    <numFmt numFmtId="164" formatCode="0.0%"/>
  </numFmts>
  <fonts count="1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u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vertAlign val="superscript"/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14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3" fontId="1" fillId="0" borderId="0" xfId="0" applyNumberFormat="1" applyFont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left" vertical="center" wrapText="1"/>
    </xf>
    <xf numFmtId="3" fontId="1" fillId="0" borderId="0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horizontal="left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left" vertical="center" wrapText="1"/>
    </xf>
    <xf numFmtId="3" fontId="1" fillId="2" borderId="3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left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0" xfId="0" applyFont="1" applyFill="1"/>
    <xf numFmtId="3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0" xfId="0" applyFont="1" applyFill="1"/>
    <xf numFmtId="3" fontId="3" fillId="3" borderId="1" xfId="0" applyNumberFormat="1" applyFont="1" applyFill="1" applyBorder="1" applyAlignment="1">
      <alignment vertical="center" wrapText="1"/>
    </xf>
    <xf numFmtId="3" fontId="1" fillId="3" borderId="1" xfId="0" applyNumberFormat="1" applyFont="1" applyFill="1" applyBorder="1" applyAlignment="1">
      <alignment horizontal="center" vertical="center"/>
    </xf>
    <xf numFmtId="3" fontId="4" fillId="2" borderId="1" xfId="2" applyNumberFormat="1" applyFont="1" applyFill="1" applyBorder="1" applyAlignment="1">
      <alignment vertical="center" wrapText="1"/>
    </xf>
    <xf numFmtId="3" fontId="5" fillId="2" borderId="1" xfId="2" applyNumberFormat="1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horizontal="left" vertical="center" wrapText="1"/>
    </xf>
    <xf numFmtId="3" fontId="3" fillId="3" borderId="7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left" vertical="center" wrapText="1"/>
    </xf>
    <xf numFmtId="3" fontId="4" fillId="3" borderId="1" xfId="0" applyNumberFormat="1" applyFont="1" applyFill="1" applyBorder="1" applyAlignment="1">
      <alignment vertical="center" wrapText="1"/>
    </xf>
    <xf numFmtId="2" fontId="4" fillId="3" borderId="1" xfId="0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89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.folmer\Desktop\&#1050;&#1072;&#1088;&#1057;&#1091;\2018%20&#1075;&#1086;&#1076;\&#1080;&#1089;&#1087;&#1086;&#1083;&#1085;&#1077;&#1085;&#1080;&#1077;%20&#1048;&#1085;&#1074;&#1077;&#1089;&#1090;&#1080;&#1094;&#1080;&#1081;%2018%20&#1075;\&#1048;&#1055;&#1089;&#1082;&#1086;&#1088;&#1088;%202018%20%20&#1086;&#1082;&#1090;&#1103;&#1073;&#1088;&#110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.folmer\Desktop\&#1050;&#1072;&#1088;&#1057;&#1091;\&#1048;&#1057;&#1055;&#1054;&#1051;&#1053;&#1045;&#1053;&#1048;&#1045;%20&#1048;&#1055;\2018%20&#1075;%20&#1082;&#1086;&#1088;&#1088;&#1077;&#1082;&#1090;&#1080;&#1088;&#1086;&#1074;&#1082;&#1072;\+%20&#1048;&#1055;%20&#1074;%20&#1044;&#1040;&#1056;&#1045;&#1052;%20%20&#1082;&#1086;&#1088;&#1088;&#1077;&#1082;&#1090;&#1080;&#1088;&#1086;&#1074;&#1082;&#1072;%202018%20&#1075;%20&#1055;&#1056;&#1048;&#1050;&#1040;&#104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бюджет капвложений"/>
      <sheetName val="ИП вода 2018 коррек "/>
      <sheetName val="ИП канал 2018 коррек "/>
      <sheetName val="18-1. внутренняя ИП общая (2)"/>
      <sheetName val="18-1. внутренняя ИП вода (2)"/>
      <sheetName val="18-1. внутренняя ИП канал (2)"/>
      <sheetName val="Лист1"/>
    </sheetNames>
    <sheetDataSet>
      <sheetData sheetId="0"/>
      <sheetData sheetId="1">
        <row r="17">
          <cell r="U17">
            <v>13292.347330000001</v>
          </cell>
        </row>
        <row r="18">
          <cell r="U18">
            <v>2480</v>
          </cell>
        </row>
        <row r="20">
          <cell r="U20">
            <v>1742.3658300000002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испол.ТС свод"/>
      <sheetName val="испол.ТС 2015ВОДА"/>
      <sheetName val="испол.ТС 2015 КАН"/>
      <sheetName val=" ИП ВОДА в ДАРЕМ-2016-2020 "/>
      <sheetName val=" ИП ВОДА в ДАРЕМ 2018"/>
      <sheetName val=" ИП КАН в ДАРЕМ 2016-2020 "/>
      <sheetName val=" ИП КАН в ДАРЕМ 2018"/>
      <sheetName val="3. Налоги"/>
      <sheetName val="9. Амортизация"/>
      <sheetName val="17.10"/>
      <sheetName val="А-8500"/>
      <sheetName val="Лист2"/>
      <sheetName val="нумерация"/>
    </sheetNames>
    <sheetDataSet>
      <sheetData sheetId="0"/>
      <sheetData sheetId="1"/>
      <sheetData sheetId="2"/>
      <sheetData sheetId="3"/>
      <sheetData sheetId="4">
        <row r="121">
          <cell r="K121">
            <v>223269</v>
          </cell>
        </row>
        <row r="168">
          <cell r="C168" t="str">
            <v>шт</v>
          </cell>
        </row>
        <row r="169">
          <cell r="C169" t="str">
            <v>шт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S43"/>
  <sheetViews>
    <sheetView view="pageBreakPreview" zoomScale="70" zoomScaleNormal="71" zoomScaleSheetLayoutView="70" workbookViewId="0">
      <pane ySplit="13" topLeftCell="A15" activePane="bottomLeft" state="frozen"/>
      <selection pane="bottomLeft" activeCell="A2" sqref="A2:S6"/>
    </sheetView>
  </sheetViews>
  <sheetFormatPr defaultRowHeight="15.75"/>
  <cols>
    <col min="1" max="1" width="9.140625" style="2"/>
    <col min="2" max="2" width="62.5703125" style="2" customWidth="1"/>
    <col min="3" max="3" width="15.7109375" style="2" customWidth="1"/>
    <col min="4" max="9" width="12.140625" style="2" customWidth="1"/>
    <col min="10" max="10" width="12.42578125" style="18" customWidth="1"/>
    <col min="11" max="11" width="29.42578125" style="18" customWidth="1"/>
    <col min="12" max="14" width="12.140625" style="2" customWidth="1"/>
    <col min="15" max="15" width="13.42578125" style="2" customWidth="1"/>
    <col min="16" max="19" width="12.140625" style="2" customWidth="1"/>
    <col min="20" max="20" width="9.140625" style="1" customWidth="1"/>
    <col min="21" max="23" width="9.140625" style="1"/>
    <col min="24" max="25" width="9.140625" style="1" customWidth="1"/>
    <col min="26" max="16384" width="9.140625" style="1"/>
  </cols>
  <sheetData>
    <row r="2" spans="1:19">
      <c r="A2" s="67" t="s">
        <v>98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</row>
    <row r="3" spans="1:19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</row>
    <row r="4" spans="1:19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</row>
    <row r="5" spans="1:19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</row>
    <row r="6" spans="1:19" ht="56.25" customHeight="1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</row>
    <row r="8" spans="1:19" hidden="1"/>
    <row r="10" spans="1:19" ht="18.75" customHeight="1">
      <c r="A10" s="63" t="s">
        <v>0</v>
      </c>
      <c r="B10" s="63" t="s">
        <v>1</v>
      </c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</row>
    <row r="11" spans="1:19" ht="66" customHeight="1">
      <c r="A11" s="63"/>
      <c r="B11" s="63" t="s">
        <v>2</v>
      </c>
      <c r="C11" s="63" t="s">
        <v>42</v>
      </c>
      <c r="D11" s="63" t="s">
        <v>3</v>
      </c>
      <c r="E11" s="63"/>
      <c r="F11" s="63" t="s">
        <v>4</v>
      </c>
      <c r="G11" s="63"/>
      <c r="H11" s="63" t="s">
        <v>9</v>
      </c>
      <c r="I11" s="63"/>
      <c r="J11" s="63"/>
      <c r="K11" s="63"/>
      <c r="L11" s="63" t="s">
        <v>5</v>
      </c>
      <c r="M11" s="63"/>
      <c r="N11" s="63"/>
      <c r="O11" s="63"/>
      <c r="P11" s="63" t="s">
        <v>6</v>
      </c>
      <c r="Q11" s="63"/>
      <c r="R11" s="63" t="s">
        <v>7</v>
      </c>
      <c r="S11" s="63"/>
    </row>
    <row r="12" spans="1:19" ht="42.75" customHeight="1">
      <c r="A12" s="63"/>
      <c r="B12" s="63"/>
      <c r="C12" s="63"/>
      <c r="D12" s="25" t="s">
        <v>47</v>
      </c>
      <c r="E12" s="43" t="s">
        <v>81</v>
      </c>
      <c r="F12" s="25" t="s">
        <v>47</v>
      </c>
      <c r="G12" s="43" t="s">
        <v>81</v>
      </c>
      <c r="H12" s="25" t="s">
        <v>47</v>
      </c>
      <c r="I12" s="43" t="s">
        <v>81</v>
      </c>
      <c r="J12" s="19" t="s">
        <v>43</v>
      </c>
      <c r="K12" s="19" t="s">
        <v>8</v>
      </c>
      <c r="L12" s="43" t="s">
        <v>47</v>
      </c>
      <c r="M12" s="43" t="s">
        <v>81</v>
      </c>
      <c r="N12" s="24" t="s">
        <v>43</v>
      </c>
      <c r="O12" s="24" t="s">
        <v>8</v>
      </c>
      <c r="P12" s="43" t="s">
        <v>47</v>
      </c>
      <c r="Q12" s="43" t="s">
        <v>81</v>
      </c>
      <c r="R12" s="43" t="s">
        <v>47</v>
      </c>
      <c r="S12" s="43" t="s">
        <v>81</v>
      </c>
    </row>
    <row r="13" spans="1:19" ht="18.75" customHeight="1">
      <c r="A13" s="24">
        <v>1</v>
      </c>
      <c r="B13" s="24">
        <v>2</v>
      </c>
      <c r="C13" s="24">
        <v>3</v>
      </c>
      <c r="D13" s="24">
        <v>4</v>
      </c>
      <c r="E13" s="24">
        <v>5</v>
      </c>
      <c r="F13" s="24">
        <v>7</v>
      </c>
      <c r="G13" s="24">
        <v>8</v>
      </c>
      <c r="H13" s="24">
        <v>9</v>
      </c>
      <c r="I13" s="24">
        <v>10</v>
      </c>
      <c r="J13" s="19">
        <v>11</v>
      </c>
      <c r="K13" s="19">
        <v>12</v>
      </c>
      <c r="L13" s="24">
        <v>13</v>
      </c>
      <c r="M13" s="24">
        <v>14</v>
      </c>
      <c r="N13" s="24">
        <v>15</v>
      </c>
      <c r="O13" s="24">
        <v>16</v>
      </c>
      <c r="P13" s="24">
        <v>17</v>
      </c>
      <c r="Q13" s="24">
        <v>18</v>
      </c>
      <c r="R13" s="24">
        <v>19</v>
      </c>
      <c r="S13" s="24">
        <v>20</v>
      </c>
    </row>
    <row r="14" spans="1:19" ht="18.75" customHeight="1">
      <c r="A14" s="64" t="s">
        <v>48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</row>
    <row r="15" spans="1:19" ht="18.75" customHeight="1">
      <c r="A15" s="5"/>
      <c r="B15" s="31" t="s">
        <v>49</v>
      </c>
      <c r="C15" s="38"/>
      <c r="D15" s="37"/>
      <c r="E15" s="6"/>
      <c r="F15" s="7">
        <f>F16+F28+F29+F39</f>
        <v>765681.21282142855</v>
      </c>
      <c r="G15" s="7">
        <f>G16+G28+G29+G39</f>
        <v>297066.35915999999</v>
      </c>
      <c r="H15" s="7">
        <f>F15</f>
        <v>765681.21282142855</v>
      </c>
      <c r="I15" s="7">
        <f>G15</f>
        <v>297066.35915999999</v>
      </c>
      <c r="J15" s="7">
        <f>I15-H15</f>
        <v>-468614.85366142855</v>
      </c>
      <c r="K15" s="66" t="s">
        <v>96</v>
      </c>
      <c r="L15" s="6">
        <v>0</v>
      </c>
      <c r="M15" s="4">
        <v>0</v>
      </c>
      <c r="N15" s="4">
        <v>0</v>
      </c>
      <c r="O15" s="4"/>
      <c r="P15" s="4">
        <v>0</v>
      </c>
      <c r="Q15" s="4">
        <v>0</v>
      </c>
      <c r="R15" s="4">
        <v>0</v>
      </c>
      <c r="S15" s="4">
        <v>0</v>
      </c>
    </row>
    <row r="16" spans="1:19" s="50" customFormat="1" ht="18.75" customHeight="1">
      <c r="A16" s="46"/>
      <c r="B16" s="54" t="s">
        <v>10</v>
      </c>
      <c r="C16" s="54"/>
      <c r="D16" s="54"/>
      <c r="E16" s="51">
        <f>E17</f>
        <v>7</v>
      </c>
      <c r="F16" s="51">
        <f>F17</f>
        <v>20349.212821428569</v>
      </c>
      <c r="G16" s="51">
        <f>G17</f>
        <v>20311.35916</v>
      </c>
      <c r="H16" s="51">
        <f t="shared" ref="H16:H40" si="0">F16</f>
        <v>20349.212821428569</v>
      </c>
      <c r="I16" s="51">
        <f t="shared" ref="I16:I40" si="1">G16</f>
        <v>20311.35916</v>
      </c>
      <c r="J16" s="51">
        <f t="shared" ref="J16:J40" si="2">I16-H16</f>
        <v>-37.853661428569467</v>
      </c>
      <c r="K16" s="66"/>
      <c r="L16" s="46">
        <v>0</v>
      </c>
      <c r="M16" s="49">
        <v>0</v>
      </c>
      <c r="N16" s="49">
        <v>0</v>
      </c>
      <c r="O16" s="49"/>
      <c r="P16" s="49">
        <v>0</v>
      </c>
      <c r="Q16" s="49">
        <v>0</v>
      </c>
      <c r="R16" s="49">
        <v>0</v>
      </c>
      <c r="S16" s="49">
        <v>0</v>
      </c>
    </row>
    <row r="17" spans="1:19" ht="18.75" customHeight="1">
      <c r="A17" s="6"/>
      <c r="B17" s="33" t="s">
        <v>11</v>
      </c>
      <c r="C17" s="8"/>
      <c r="D17" s="8"/>
      <c r="E17" s="7">
        <f>+E18+E20+E23</f>
        <v>7</v>
      </c>
      <c r="F17" s="7">
        <f>+F18+F20+F23</f>
        <v>20349.212821428569</v>
      </c>
      <c r="G17" s="7">
        <f t="shared" ref="G17" si="3">+G18+G20+G23</f>
        <v>20311.35916</v>
      </c>
      <c r="H17" s="7">
        <f t="shared" si="0"/>
        <v>20349.212821428569</v>
      </c>
      <c r="I17" s="7">
        <f t="shared" si="1"/>
        <v>20311.35916</v>
      </c>
      <c r="J17" s="7">
        <f t="shared" si="2"/>
        <v>-37.853661428569467</v>
      </c>
      <c r="K17" s="66"/>
      <c r="L17" s="6">
        <v>0</v>
      </c>
      <c r="M17" s="4">
        <v>0</v>
      </c>
      <c r="N17" s="4">
        <v>0</v>
      </c>
      <c r="O17" s="4"/>
      <c r="P17" s="4">
        <v>0</v>
      </c>
      <c r="Q17" s="4">
        <v>0</v>
      </c>
      <c r="R17" s="4">
        <v>0</v>
      </c>
      <c r="S17" s="4">
        <v>0</v>
      </c>
    </row>
    <row r="18" spans="1:19" s="17" customFormat="1" ht="18.75" customHeight="1">
      <c r="A18" s="6" t="s">
        <v>12</v>
      </c>
      <c r="B18" s="34" t="s">
        <v>13</v>
      </c>
      <c r="C18" s="8" t="s">
        <v>14</v>
      </c>
      <c r="D18" s="8">
        <f>D19</f>
        <v>4</v>
      </c>
      <c r="E18" s="8">
        <f>SUM(E19:E19)</f>
        <v>4</v>
      </c>
      <c r="F18" s="8">
        <f>SUM(F19:F19)</f>
        <v>13292.347</v>
      </c>
      <c r="G18" s="8">
        <f>SUM(G19:G19)</f>
        <v>13292.347330000001</v>
      </c>
      <c r="H18" s="8">
        <f t="shared" si="0"/>
        <v>13292.347</v>
      </c>
      <c r="I18" s="8">
        <f t="shared" si="1"/>
        <v>13292.347330000001</v>
      </c>
      <c r="J18" s="8">
        <f t="shared" si="2"/>
        <v>3.3000000075844582E-4</v>
      </c>
      <c r="K18" s="66"/>
      <c r="L18" s="6">
        <v>0</v>
      </c>
      <c r="M18" s="16">
        <v>0</v>
      </c>
      <c r="N18" s="16">
        <v>0</v>
      </c>
      <c r="O18" s="16"/>
      <c r="P18" s="16">
        <v>0</v>
      </c>
      <c r="Q18" s="16">
        <v>0</v>
      </c>
      <c r="R18" s="16">
        <v>0</v>
      </c>
      <c r="S18" s="16">
        <v>0</v>
      </c>
    </row>
    <row r="19" spans="1:19" ht="18.75" customHeight="1">
      <c r="A19" s="35" t="s">
        <v>50</v>
      </c>
      <c r="B19" s="36" t="s">
        <v>51</v>
      </c>
      <c r="C19" s="9" t="s">
        <v>14</v>
      </c>
      <c r="D19" s="9">
        <v>4</v>
      </c>
      <c r="E19" s="35">
        <v>4</v>
      </c>
      <c r="F19" s="35">
        <v>13292.347</v>
      </c>
      <c r="G19" s="10">
        <f>'[1]ИП вода 2018 коррек '!$U$17</f>
        <v>13292.347330000001</v>
      </c>
      <c r="H19" s="9">
        <f t="shared" si="0"/>
        <v>13292.347</v>
      </c>
      <c r="I19" s="9">
        <f t="shared" si="1"/>
        <v>13292.347330000001</v>
      </c>
      <c r="J19" s="9">
        <f t="shared" si="2"/>
        <v>3.3000000075844582E-4</v>
      </c>
      <c r="K19" s="66"/>
      <c r="L19" s="6">
        <v>0</v>
      </c>
      <c r="M19" s="4">
        <v>0</v>
      </c>
      <c r="N19" s="4">
        <v>0</v>
      </c>
      <c r="O19" s="4"/>
      <c r="P19" s="4">
        <v>0</v>
      </c>
      <c r="Q19" s="4">
        <v>0</v>
      </c>
      <c r="R19" s="4">
        <v>0</v>
      </c>
      <c r="S19" s="4">
        <v>0</v>
      </c>
    </row>
    <row r="20" spans="1:19" ht="18.75" customHeight="1">
      <c r="A20" s="6" t="s">
        <v>16</v>
      </c>
      <c r="B20" s="34" t="s">
        <v>17</v>
      </c>
      <c r="C20" s="8"/>
      <c r="D20" s="8"/>
      <c r="E20" s="8"/>
      <c r="F20" s="8">
        <f>SUM(F21:F22)</f>
        <v>4215.905999999999</v>
      </c>
      <c r="G20" s="8">
        <f>SUM(G21:G22)</f>
        <v>4222.3658300000006</v>
      </c>
      <c r="H20" s="35">
        <f t="shared" si="0"/>
        <v>4215.905999999999</v>
      </c>
      <c r="I20" s="35">
        <f t="shared" si="1"/>
        <v>4222.3658300000006</v>
      </c>
      <c r="J20" s="35">
        <f t="shared" si="2"/>
        <v>6.4598300000016025</v>
      </c>
      <c r="K20" s="66"/>
      <c r="L20" s="6">
        <v>0</v>
      </c>
      <c r="M20" s="4">
        <v>0</v>
      </c>
      <c r="N20" s="4">
        <v>0</v>
      </c>
      <c r="O20" s="4"/>
      <c r="P20" s="4">
        <v>0</v>
      </c>
      <c r="Q20" s="4">
        <v>0</v>
      </c>
      <c r="R20" s="4">
        <v>0</v>
      </c>
      <c r="S20" s="4">
        <v>0</v>
      </c>
    </row>
    <row r="21" spans="1:19" ht="31.5" customHeight="1">
      <c r="A21" s="35" t="s">
        <v>18</v>
      </c>
      <c r="B21" s="36" t="s">
        <v>53</v>
      </c>
      <c r="C21" s="9" t="s">
        <v>15</v>
      </c>
      <c r="D21" s="9">
        <v>500</v>
      </c>
      <c r="E21" s="38">
        <v>500</v>
      </c>
      <c r="F21" s="38">
        <f>1735.906</f>
        <v>1735.9059999999999</v>
      </c>
      <c r="G21" s="9">
        <f>'[1]ИП вода 2018 коррек '!$U$20</f>
        <v>1742.3658300000002</v>
      </c>
      <c r="H21" s="35">
        <f t="shared" si="0"/>
        <v>1735.9059999999999</v>
      </c>
      <c r="I21" s="35">
        <f t="shared" si="1"/>
        <v>1742.3658300000002</v>
      </c>
      <c r="J21" s="35">
        <f t="shared" si="2"/>
        <v>6.4598300000002382</v>
      </c>
      <c r="K21" s="66"/>
      <c r="L21" s="6">
        <v>0</v>
      </c>
      <c r="M21" s="4">
        <v>0</v>
      </c>
      <c r="N21" s="4">
        <v>0</v>
      </c>
      <c r="O21" s="4"/>
      <c r="P21" s="4">
        <v>0</v>
      </c>
      <c r="Q21" s="4">
        <v>0</v>
      </c>
      <c r="R21" s="4">
        <v>0</v>
      </c>
      <c r="S21" s="4">
        <v>0</v>
      </c>
    </row>
    <row r="22" spans="1:19" s="17" customFormat="1" ht="18.75" customHeight="1">
      <c r="A22" s="35" t="s">
        <v>27</v>
      </c>
      <c r="B22" s="36" t="s">
        <v>54</v>
      </c>
      <c r="C22" s="9" t="s">
        <v>14</v>
      </c>
      <c r="D22" s="9">
        <v>1</v>
      </c>
      <c r="E22" s="45">
        <v>1</v>
      </c>
      <c r="F22" s="45">
        <f>2777.6/1.12</f>
        <v>2479.9999999999995</v>
      </c>
      <c r="G22" s="9">
        <f>'[1]ИП вода 2018 коррек '!$U$18</f>
        <v>2480</v>
      </c>
      <c r="H22" s="7">
        <f t="shared" si="0"/>
        <v>2479.9999999999995</v>
      </c>
      <c r="I22" s="7">
        <f t="shared" si="1"/>
        <v>2480</v>
      </c>
      <c r="J22" s="7">
        <f t="shared" si="2"/>
        <v>0</v>
      </c>
      <c r="K22" s="66"/>
      <c r="L22" s="6">
        <v>0</v>
      </c>
      <c r="M22" s="16">
        <v>0</v>
      </c>
      <c r="N22" s="16">
        <v>0</v>
      </c>
      <c r="O22" s="16"/>
      <c r="P22" s="16">
        <v>0</v>
      </c>
      <c r="Q22" s="16">
        <v>0</v>
      </c>
      <c r="R22" s="16">
        <v>0</v>
      </c>
      <c r="S22" s="16">
        <v>0</v>
      </c>
    </row>
    <row r="23" spans="1:19" s="17" customFormat="1" ht="36.75" customHeight="1">
      <c r="A23" s="6" t="s">
        <v>55</v>
      </c>
      <c r="B23" s="34" t="s">
        <v>56</v>
      </c>
      <c r="C23" s="8" t="s">
        <v>14</v>
      </c>
      <c r="D23" s="6">
        <f>SUM(D24:D26)</f>
        <v>3</v>
      </c>
      <c r="E23" s="6">
        <f>SUM(E24:E26)</f>
        <v>3</v>
      </c>
      <c r="F23" s="6">
        <f>SUM(F24:F26)</f>
        <v>2840.9598214285711</v>
      </c>
      <c r="G23" s="6">
        <f>SUM(G24:G26)</f>
        <v>2796.6460000000002</v>
      </c>
      <c r="H23" s="7">
        <f t="shared" si="0"/>
        <v>2840.9598214285711</v>
      </c>
      <c r="I23" s="7">
        <f t="shared" si="1"/>
        <v>2796.6460000000002</v>
      </c>
      <c r="J23" s="7">
        <f t="shared" si="2"/>
        <v>-44.313821428570918</v>
      </c>
      <c r="K23" s="66"/>
      <c r="L23" s="6">
        <v>0</v>
      </c>
      <c r="M23" s="16">
        <v>0</v>
      </c>
      <c r="N23" s="16">
        <v>0</v>
      </c>
      <c r="O23" s="16"/>
      <c r="P23" s="16">
        <v>0</v>
      </c>
      <c r="Q23" s="16">
        <v>0</v>
      </c>
      <c r="R23" s="16">
        <v>0</v>
      </c>
      <c r="S23" s="16">
        <v>0</v>
      </c>
    </row>
    <row r="24" spans="1:19" s="17" customFormat="1" ht="18.75" customHeight="1">
      <c r="A24" s="35" t="s">
        <v>57</v>
      </c>
      <c r="B24" s="36" t="s">
        <v>58</v>
      </c>
      <c r="C24" s="9" t="s">
        <v>14</v>
      </c>
      <c r="D24" s="9">
        <v>1</v>
      </c>
      <c r="E24" s="35">
        <v>1</v>
      </c>
      <c r="F24" s="35">
        <f>785.55/1.12</f>
        <v>701.38392857142844</v>
      </c>
      <c r="G24" s="7">
        <v>656.57100000000003</v>
      </c>
      <c r="H24" s="7">
        <f t="shared" si="0"/>
        <v>701.38392857142844</v>
      </c>
      <c r="I24" s="7">
        <f t="shared" si="1"/>
        <v>656.57100000000003</v>
      </c>
      <c r="J24" s="7">
        <f t="shared" si="2"/>
        <v>-44.812928571428415</v>
      </c>
      <c r="K24" s="66"/>
      <c r="L24" s="6">
        <v>0</v>
      </c>
      <c r="M24" s="16">
        <v>0</v>
      </c>
      <c r="N24" s="16">
        <v>0</v>
      </c>
      <c r="O24" s="16"/>
      <c r="P24" s="16">
        <v>0</v>
      </c>
      <c r="Q24" s="16">
        <v>0</v>
      </c>
      <c r="R24" s="16">
        <v>0</v>
      </c>
      <c r="S24" s="16">
        <v>0</v>
      </c>
    </row>
    <row r="25" spans="1:19" ht="22.5" customHeight="1">
      <c r="A25" s="35" t="s">
        <v>59</v>
      </c>
      <c r="B25" s="36" t="s">
        <v>60</v>
      </c>
      <c r="C25" s="9" t="s">
        <v>14</v>
      </c>
      <c r="D25" s="9">
        <v>1</v>
      </c>
      <c r="E25" s="35">
        <v>1</v>
      </c>
      <c r="F25" s="35">
        <f>696.725/1.12</f>
        <v>622.07589285714278</v>
      </c>
      <c r="G25" s="7">
        <v>622.07500000000005</v>
      </c>
      <c r="H25" s="7">
        <f t="shared" si="0"/>
        <v>622.07589285714278</v>
      </c>
      <c r="I25" s="7">
        <f t="shared" si="1"/>
        <v>622.07500000000005</v>
      </c>
      <c r="J25" s="7">
        <f t="shared" si="2"/>
        <v>-8.9285714273046324E-4</v>
      </c>
      <c r="K25" s="66"/>
      <c r="L25" s="6">
        <v>0</v>
      </c>
      <c r="M25" s="4">
        <v>0</v>
      </c>
      <c r="N25" s="4">
        <v>0</v>
      </c>
      <c r="O25" s="4"/>
      <c r="P25" s="4">
        <v>0</v>
      </c>
      <c r="Q25" s="4">
        <v>0</v>
      </c>
      <c r="R25" s="4">
        <v>0</v>
      </c>
      <c r="S25" s="4">
        <v>0</v>
      </c>
    </row>
    <row r="26" spans="1:19" ht="18.75" customHeight="1">
      <c r="A26" s="35" t="s">
        <v>61</v>
      </c>
      <c r="B26" s="36" t="s">
        <v>62</v>
      </c>
      <c r="C26" s="9" t="s">
        <v>14</v>
      </c>
      <c r="D26" s="9">
        <v>1</v>
      </c>
      <c r="E26" s="35">
        <v>1</v>
      </c>
      <c r="F26" s="35">
        <v>1517.5</v>
      </c>
      <c r="G26" s="7">
        <v>1518</v>
      </c>
      <c r="H26" s="10">
        <f t="shared" si="0"/>
        <v>1517.5</v>
      </c>
      <c r="I26" s="10">
        <f t="shared" si="1"/>
        <v>1518</v>
      </c>
      <c r="J26" s="44">
        <f t="shared" si="2"/>
        <v>0.5</v>
      </c>
      <c r="K26" s="66"/>
      <c r="L26" s="6">
        <v>0</v>
      </c>
      <c r="M26" s="4">
        <v>0</v>
      </c>
      <c r="N26" s="4">
        <v>0</v>
      </c>
      <c r="O26" s="4"/>
      <c r="P26" s="4">
        <v>0</v>
      </c>
      <c r="Q26" s="4">
        <v>0</v>
      </c>
      <c r="R26" s="4">
        <v>0</v>
      </c>
      <c r="S26" s="4">
        <v>0</v>
      </c>
    </row>
    <row r="27" spans="1:19" s="53" customFormat="1" ht="18.75" customHeight="1">
      <c r="A27" s="55"/>
      <c r="B27" s="54" t="s">
        <v>19</v>
      </c>
      <c r="C27" s="51"/>
      <c r="D27" s="51"/>
      <c r="E27" s="51"/>
      <c r="F27" s="51"/>
      <c r="G27" s="51"/>
      <c r="H27" s="51">
        <f t="shared" si="0"/>
        <v>0</v>
      </c>
      <c r="I27" s="51">
        <f t="shared" si="1"/>
        <v>0</v>
      </c>
      <c r="J27" s="51">
        <f t="shared" si="2"/>
        <v>0</v>
      </c>
      <c r="K27" s="66"/>
      <c r="L27" s="46">
        <v>0</v>
      </c>
      <c r="M27" s="52">
        <v>0</v>
      </c>
      <c r="N27" s="52">
        <v>0</v>
      </c>
      <c r="O27" s="52"/>
      <c r="P27" s="52">
        <v>0</v>
      </c>
      <c r="Q27" s="52">
        <v>0</v>
      </c>
      <c r="R27" s="52">
        <v>0</v>
      </c>
      <c r="S27" s="52">
        <v>0</v>
      </c>
    </row>
    <row r="28" spans="1:19" s="17" customFormat="1" ht="18.75" customHeight="1">
      <c r="A28" s="6" t="s">
        <v>63</v>
      </c>
      <c r="B28" s="32" t="s">
        <v>64</v>
      </c>
      <c r="C28" s="7" t="s">
        <v>15</v>
      </c>
      <c r="D28" s="8">
        <v>13088</v>
      </c>
      <c r="E28" s="7">
        <v>18736</v>
      </c>
      <c r="F28" s="8">
        <f>'[2] ИП ВОДА в ДАРЕМ 2018'!$K$121</f>
        <v>223269</v>
      </c>
      <c r="G28" s="7">
        <v>243668</v>
      </c>
      <c r="H28" s="7">
        <f t="shared" si="0"/>
        <v>223269</v>
      </c>
      <c r="I28" s="7">
        <f t="shared" si="1"/>
        <v>243668</v>
      </c>
      <c r="J28" s="7">
        <f t="shared" si="2"/>
        <v>20399</v>
      </c>
      <c r="K28" s="66"/>
      <c r="L28" s="6">
        <v>0</v>
      </c>
      <c r="M28" s="16">
        <v>0</v>
      </c>
      <c r="N28" s="16">
        <v>0</v>
      </c>
      <c r="O28" s="16"/>
      <c r="P28" s="16">
        <v>0</v>
      </c>
      <c r="Q28" s="16">
        <v>0</v>
      </c>
      <c r="R28" s="16">
        <v>0</v>
      </c>
      <c r="S28" s="16">
        <v>0</v>
      </c>
    </row>
    <row r="29" spans="1:19" s="53" customFormat="1" ht="18.75" customHeight="1">
      <c r="A29" s="46"/>
      <c r="B29" s="47" t="s">
        <v>23</v>
      </c>
      <c r="C29" s="48">
        <f>'[2] ИП ВОДА в ДАРЕМ 2018'!C165</f>
        <v>0</v>
      </c>
      <c r="D29" s="51"/>
      <c r="E29" s="51"/>
      <c r="F29" s="51">
        <f>F31+F33</f>
        <v>33087</v>
      </c>
      <c r="G29" s="51">
        <f>G31+G33</f>
        <v>33087</v>
      </c>
      <c r="H29" s="51">
        <f t="shared" si="0"/>
        <v>33087</v>
      </c>
      <c r="I29" s="51">
        <f t="shared" si="1"/>
        <v>33087</v>
      </c>
      <c r="J29" s="51">
        <f t="shared" si="2"/>
        <v>0</v>
      </c>
      <c r="K29" s="66"/>
      <c r="L29" s="46">
        <v>0</v>
      </c>
      <c r="M29" s="52">
        <v>0</v>
      </c>
      <c r="N29" s="52">
        <v>0</v>
      </c>
      <c r="O29" s="52"/>
      <c r="P29" s="52">
        <v>0</v>
      </c>
      <c r="Q29" s="52">
        <v>0</v>
      </c>
      <c r="R29" s="52">
        <v>0</v>
      </c>
      <c r="S29" s="52">
        <v>0</v>
      </c>
    </row>
    <row r="30" spans="1:19" s="17" customFormat="1" ht="31.5" customHeight="1">
      <c r="A30" s="6"/>
      <c r="B30" s="34" t="s">
        <v>24</v>
      </c>
      <c r="C30" s="8"/>
      <c r="D30" s="7"/>
      <c r="E30" s="7"/>
      <c r="F30" s="7">
        <f>F31+F33</f>
        <v>33087</v>
      </c>
      <c r="G30" s="7">
        <f>G31+G33</f>
        <v>33087</v>
      </c>
      <c r="H30" s="7">
        <f t="shared" si="0"/>
        <v>33087</v>
      </c>
      <c r="I30" s="7">
        <f t="shared" si="1"/>
        <v>33087</v>
      </c>
      <c r="J30" s="7">
        <f t="shared" si="2"/>
        <v>0</v>
      </c>
      <c r="K30" s="66"/>
      <c r="L30" s="6">
        <v>0</v>
      </c>
      <c r="M30" s="16">
        <v>0</v>
      </c>
      <c r="N30" s="16">
        <v>0</v>
      </c>
      <c r="O30" s="16"/>
      <c r="P30" s="16">
        <v>0</v>
      </c>
      <c r="Q30" s="16">
        <v>0</v>
      </c>
      <c r="R30" s="16">
        <v>0</v>
      </c>
      <c r="S30" s="16">
        <v>0</v>
      </c>
    </row>
    <row r="31" spans="1:19" s="17" customFormat="1">
      <c r="A31" s="6" t="s">
        <v>20</v>
      </c>
      <c r="B31" s="34" t="s">
        <v>65</v>
      </c>
      <c r="C31" s="8"/>
      <c r="D31" s="8">
        <f>SUM(D32:D32)</f>
        <v>108</v>
      </c>
      <c r="E31" s="7">
        <f>E32</f>
        <v>108</v>
      </c>
      <c r="F31" s="7">
        <v>10280</v>
      </c>
      <c r="G31" s="7">
        <f>G32</f>
        <v>10280</v>
      </c>
      <c r="H31" s="7">
        <f t="shared" si="0"/>
        <v>10280</v>
      </c>
      <c r="I31" s="7">
        <f t="shared" si="1"/>
        <v>10280</v>
      </c>
      <c r="J31" s="7">
        <f t="shared" si="2"/>
        <v>0</v>
      </c>
      <c r="K31" s="66"/>
      <c r="L31" s="6">
        <v>0</v>
      </c>
      <c r="M31" s="16">
        <v>0</v>
      </c>
      <c r="N31" s="16">
        <v>0</v>
      </c>
      <c r="O31" s="16"/>
      <c r="P31" s="16">
        <v>0</v>
      </c>
      <c r="Q31" s="16">
        <v>0</v>
      </c>
      <c r="R31" s="16">
        <v>0</v>
      </c>
      <c r="S31" s="16">
        <v>0</v>
      </c>
    </row>
    <row r="32" spans="1:19">
      <c r="A32" s="35" t="s">
        <v>66</v>
      </c>
      <c r="B32" s="36" t="s">
        <v>67</v>
      </c>
      <c r="C32" s="8" t="str">
        <f>'[2] ИП ВОДА в ДАРЕМ 2018'!C168</f>
        <v>шт</v>
      </c>
      <c r="D32" s="9">
        <v>108</v>
      </c>
      <c r="E32" s="10">
        <v>108</v>
      </c>
      <c r="F32" s="10">
        <v>10280</v>
      </c>
      <c r="G32" s="10">
        <v>10280</v>
      </c>
      <c r="H32" s="10">
        <f t="shared" si="0"/>
        <v>10280</v>
      </c>
      <c r="I32" s="10">
        <f t="shared" si="1"/>
        <v>10280</v>
      </c>
      <c r="J32" s="44">
        <f t="shared" si="2"/>
        <v>0</v>
      </c>
      <c r="K32" s="66"/>
      <c r="L32" s="6">
        <v>0</v>
      </c>
      <c r="M32" s="4">
        <v>0</v>
      </c>
      <c r="N32" s="4">
        <v>0</v>
      </c>
      <c r="O32" s="4"/>
      <c r="P32" s="4">
        <v>0</v>
      </c>
      <c r="Q32" s="4">
        <v>0</v>
      </c>
      <c r="R32" s="4">
        <v>0</v>
      </c>
      <c r="S32" s="4">
        <v>0</v>
      </c>
    </row>
    <row r="33" spans="1:19" s="17" customFormat="1">
      <c r="A33" s="6" t="s">
        <v>21</v>
      </c>
      <c r="B33" s="34" t="s">
        <v>25</v>
      </c>
      <c r="C33" s="8" t="str">
        <f>'[2] ИП ВОДА в ДАРЕМ 2018'!C169</f>
        <v>шт</v>
      </c>
      <c r="D33" s="8"/>
      <c r="E33" s="7"/>
      <c r="F33" s="7">
        <f>SUM(F34:F38)</f>
        <v>22807</v>
      </c>
      <c r="G33" s="7">
        <f>SUM(G34:G38)</f>
        <v>22807</v>
      </c>
      <c r="H33" s="7">
        <f t="shared" si="0"/>
        <v>22807</v>
      </c>
      <c r="I33" s="7">
        <f t="shared" si="1"/>
        <v>22807</v>
      </c>
      <c r="J33" s="7">
        <f t="shared" si="2"/>
        <v>0</v>
      </c>
      <c r="K33" s="66"/>
      <c r="L33" s="6">
        <v>0</v>
      </c>
      <c r="M33" s="16">
        <v>0</v>
      </c>
      <c r="N33" s="16">
        <v>0</v>
      </c>
      <c r="O33" s="16"/>
      <c r="P33" s="16">
        <v>0</v>
      </c>
      <c r="Q33" s="16">
        <v>0</v>
      </c>
      <c r="R33" s="16">
        <v>0</v>
      </c>
      <c r="S33" s="16">
        <v>0</v>
      </c>
    </row>
    <row r="34" spans="1:19">
      <c r="A34" s="35" t="s">
        <v>68</v>
      </c>
      <c r="B34" s="36" t="s">
        <v>69</v>
      </c>
      <c r="C34" s="8" t="s">
        <v>14</v>
      </c>
      <c r="D34" s="9">
        <v>1</v>
      </c>
      <c r="E34" s="44">
        <v>1</v>
      </c>
      <c r="F34" s="44">
        <v>4409</v>
      </c>
      <c r="G34" s="44">
        <v>4409</v>
      </c>
      <c r="H34" s="44">
        <f t="shared" si="0"/>
        <v>4409</v>
      </c>
      <c r="I34" s="44">
        <f t="shared" si="1"/>
        <v>4409</v>
      </c>
      <c r="J34" s="44">
        <f t="shared" si="2"/>
        <v>0</v>
      </c>
      <c r="K34" s="66"/>
      <c r="L34" s="6">
        <v>0</v>
      </c>
      <c r="M34" s="16">
        <v>0</v>
      </c>
      <c r="N34" s="16">
        <v>0</v>
      </c>
      <c r="O34" s="16"/>
      <c r="P34" s="16">
        <v>0</v>
      </c>
      <c r="Q34" s="16">
        <v>0</v>
      </c>
      <c r="R34" s="16">
        <v>0</v>
      </c>
      <c r="S34" s="16">
        <v>0</v>
      </c>
    </row>
    <row r="35" spans="1:19">
      <c r="A35" s="35" t="s">
        <v>70</v>
      </c>
      <c r="B35" s="36" t="s">
        <v>71</v>
      </c>
      <c r="C35" s="8" t="s">
        <v>14</v>
      </c>
      <c r="D35" s="9">
        <v>1</v>
      </c>
      <c r="E35" s="44">
        <v>1</v>
      </c>
      <c r="F35" s="44">
        <v>4409</v>
      </c>
      <c r="G35" s="44">
        <v>4409</v>
      </c>
      <c r="H35" s="44">
        <f t="shared" si="0"/>
        <v>4409</v>
      </c>
      <c r="I35" s="44">
        <f t="shared" si="1"/>
        <v>4409</v>
      </c>
      <c r="J35" s="44">
        <f t="shared" si="2"/>
        <v>0</v>
      </c>
      <c r="K35" s="66"/>
      <c r="L35" s="6">
        <v>0</v>
      </c>
      <c r="M35" s="16">
        <v>0</v>
      </c>
      <c r="N35" s="16">
        <v>0</v>
      </c>
      <c r="O35" s="16"/>
      <c r="P35" s="16">
        <v>0</v>
      </c>
      <c r="Q35" s="16">
        <v>0</v>
      </c>
      <c r="R35" s="16">
        <v>0</v>
      </c>
      <c r="S35" s="16">
        <v>0</v>
      </c>
    </row>
    <row r="36" spans="1:19">
      <c r="A36" s="35" t="s">
        <v>72</v>
      </c>
      <c r="B36" s="36" t="s">
        <v>73</v>
      </c>
      <c r="C36" s="8" t="s">
        <v>14</v>
      </c>
      <c r="D36" s="9">
        <v>1</v>
      </c>
      <c r="E36" s="44">
        <v>1</v>
      </c>
      <c r="F36" s="44">
        <v>4980</v>
      </c>
      <c r="G36" s="44">
        <f>F36</f>
        <v>4980</v>
      </c>
      <c r="H36" s="44">
        <f t="shared" si="0"/>
        <v>4980</v>
      </c>
      <c r="I36" s="44">
        <f t="shared" si="1"/>
        <v>4980</v>
      </c>
      <c r="J36" s="44">
        <f t="shared" si="2"/>
        <v>0</v>
      </c>
      <c r="K36" s="66"/>
      <c r="L36" s="6">
        <v>0</v>
      </c>
      <c r="M36" s="16">
        <v>0</v>
      </c>
      <c r="N36" s="16">
        <v>0</v>
      </c>
      <c r="O36" s="16"/>
      <c r="P36" s="16">
        <v>0</v>
      </c>
      <c r="Q36" s="16">
        <v>0</v>
      </c>
      <c r="R36" s="16">
        <v>0</v>
      </c>
      <c r="S36" s="16">
        <v>0</v>
      </c>
    </row>
    <row r="37" spans="1:19">
      <c r="A37" s="35" t="s">
        <v>74</v>
      </c>
      <c r="B37" s="36" t="s">
        <v>75</v>
      </c>
      <c r="C37" s="8" t="s">
        <v>14</v>
      </c>
      <c r="D37" s="9">
        <v>2</v>
      </c>
      <c r="E37" s="44">
        <v>2</v>
      </c>
      <c r="F37" s="44">
        <v>4809</v>
      </c>
      <c r="G37" s="44">
        <f t="shared" ref="G37:G38" si="4">F37</f>
        <v>4809</v>
      </c>
      <c r="H37" s="44">
        <f t="shared" si="0"/>
        <v>4809</v>
      </c>
      <c r="I37" s="44">
        <f t="shared" si="1"/>
        <v>4809</v>
      </c>
      <c r="J37" s="44">
        <f t="shared" si="2"/>
        <v>0</v>
      </c>
      <c r="K37" s="66"/>
      <c r="L37" s="6">
        <v>0</v>
      </c>
      <c r="M37" s="16">
        <v>0</v>
      </c>
      <c r="N37" s="16">
        <v>0</v>
      </c>
      <c r="O37" s="16"/>
      <c r="P37" s="16">
        <v>0</v>
      </c>
      <c r="Q37" s="16">
        <v>0</v>
      </c>
      <c r="R37" s="16">
        <v>0</v>
      </c>
      <c r="S37" s="16">
        <v>0</v>
      </c>
    </row>
    <row r="38" spans="1:19" ht="31.5">
      <c r="A38" s="35" t="s">
        <v>76</v>
      </c>
      <c r="B38" s="36" t="s">
        <v>77</v>
      </c>
      <c r="C38" s="8" t="s">
        <v>14</v>
      </c>
      <c r="D38" s="9">
        <v>3</v>
      </c>
      <c r="E38" s="44">
        <v>3</v>
      </c>
      <c r="F38" s="44">
        <v>4200</v>
      </c>
      <c r="G38" s="44">
        <f t="shared" si="4"/>
        <v>4200</v>
      </c>
      <c r="H38" s="44">
        <f t="shared" si="0"/>
        <v>4200</v>
      </c>
      <c r="I38" s="44">
        <f t="shared" si="1"/>
        <v>4200</v>
      </c>
      <c r="J38" s="44">
        <f t="shared" si="2"/>
        <v>0</v>
      </c>
      <c r="K38" s="66"/>
      <c r="L38" s="6">
        <v>0</v>
      </c>
      <c r="M38" s="16">
        <v>0</v>
      </c>
      <c r="N38" s="16">
        <v>0</v>
      </c>
      <c r="O38" s="16"/>
      <c r="P38" s="16">
        <v>0</v>
      </c>
      <c r="Q38" s="16">
        <v>0</v>
      </c>
      <c r="R38" s="16">
        <v>0</v>
      </c>
      <c r="S38" s="16">
        <v>0</v>
      </c>
    </row>
    <row r="39" spans="1:19" s="53" customFormat="1" ht="31.5">
      <c r="A39" s="46"/>
      <c r="B39" s="47" t="s">
        <v>83</v>
      </c>
      <c r="C39" s="48">
        <f>'[2] ИП ВОДА в ДАРЕМ 2018'!C179</f>
        <v>0</v>
      </c>
      <c r="D39" s="48"/>
      <c r="E39" s="51"/>
      <c r="F39" s="51">
        <v>488976</v>
      </c>
      <c r="G39" s="51">
        <f>G40</f>
        <v>0</v>
      </c>
      <c r="H39" s="51">
        <f t="shared" si="0"/>
        <v>488976</v>
      </c>
      <c r="I39" s="51">
        <f t="shared" si="1"/>
        <v>0</v>
      </c>
      <c r="J39" s="51">
        <f t="shared" si="2"/>
        <v>-488976</v>
      </c>
      <c r="K39" s="66"/>
      <c r="L39" s="6">
        <v>0</v>
      </c>
      <c r="M39" s="16">
        <v>0</v>
      </c>
      <c r="N39" s="16">
        <v>0</v>
      </c>
      <c r="O39" s="16"/>
      <c r="P39" s="16">
        <v>0</v>
      </c>
      <c r="Q39" s="16">
        <v>0</v>
      </c>
      <c r="R39" s="16">
        <v>0</v>
      </c>
      <c r="S39" s="16">
        <v>0</v>
      </c>
    </row>
    <row r="40" spans="1:19" ht="31.5">
      <c r="A40" s="35" t="s">
        <v>79</v>
      </c>
      <c r="B40" s="36" t="s">
        <v>80</v>
      </c>
      <c r="C40" s="8" t="s">
        <v>82</v>
      </c>
      <c r="D40" s="9">
        <v>1</v>
      </c>
      <c r="E40" s="44">
        <v>0</v>
      </c>
      <c r="F40" s="44">
        <v>488976</v>
      </c>
      <c r="G40" s="44">
        <v>0</v>
      </c>
      <c r="H40" s="44">
        <f t="shared" si="0"/>
        <v>488976</v>
      </c>
      <c r="I40" s="44">
        <f t="shared" si="1"/>
        <v>0</v>
      </c>
      <c r="J40" s="44">
        <f t="shared" si="2"/>
        <v>-488976</v>
      </c>
      <c r="K40" s="66"/>
      <c r="L40" s="6">
        <v>0</v>
      </c>
      <c r="M40" s="16">
        <v>0</v>
      </c>
      <c r="N40" s="16">
        <v>0</v>
      </c>
      <c r="O40" s="16"/>
      <c r="P40" s="16">
        <v>0</v>
      </c>
      <c r="Q40" s="16">
        <v>0</v>
      </c>
      <c r="R40" s="16">
        <v>0</v>
      </c>
      <c r="S40" s="16">
        <v>0</v>
      </c>
    </row>
    <row r="41" spans="1:19">
      <c r="A41" s="26"/>
      <c r="B41" s="27"/>
      <c r="C41" s="28"/>
      <c r="D41" s="28"/>
      <c r="E41" s="28"/>
      <c r="F41" s="28"/>
      <c r="G41" s="28"/>
      <c r="H41" s="28"/>
      <c r="I41" s="28"/>
      <c r="J41" s="28"/>
      <c r="K41" s="28"/>
      <c r="L41" s="29"/>
      <c r="M41" s="30"/>
      <c r="N41" s="30"/>
      <c r="O41" s="30"/>
      <c r="P41" s="30"/>
      <c r="Q41" s="30"/>
      <c r="R41" s="30"/>
      <c r="S41" s="30"/>
    </row>
    <row r="42" spans="1:19">
      <c r="A42" s="65" t="s">
        <v>44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</row>
    <row r="43" spans="1:19" ht="27" customHeight="1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</row>
  </sheetData>
  <mergeCells count="14">
    <mergeCell ref="R11:S11"/>
    <mergeCell ref="A14:S14"/>
    <mergeCell ref="A42:S43"/>
    <mergeCell ref="K15:K40"/>
    <mergeCell ref="A2:S6"/>
    <mergeCell ref="A10:A12"/>
    <mergeCell ref="B10:S10"/>
    <mergeCell ref="B11:B12"/>
    <mergeCell ref="C11:C12"/>
    <mergeCell ref="D11:E11"/>
    <mergeCell ref="F11:G11"/>
    <mergeCell ref="H11:K11"/>
    <mergeCell ref="L11:O11"/>
    <mergeCell ref="P11:Q11"/>
  </mergeCells>
  <pageMargins left="0.70866141732283472" right="0.70866141732283472" top="0.74803149606299213" bottom="0.74803149606299213" header="0.31496062992125984" footer="0.31496062992125984"/>
  <pageSetup paperSize="9" scale="43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S15"/>
  <sheetViews>
    <sheetView view="pageBreakPreview" zoomScale="60" zoomScaleNormal="70" workbookViewId="0">
      <pane ySplit="8" topLeftCell="A9" activePane="bottomLeft" state="frozen"/>
      <selection pane="bottomLeft" activeCell="K11" sqref="K11"/>
    </sheetView>
  </sheetViews>
  <sheetFormatPr defaultRowHeight="15.75"/>
  <cols>
    <col min="1" max="1" width="56.7109375" style="2" customWidth="1"/>
    <col min="2" max="2" width="30.85546875" style="2" customWidth="1"/>
    <col min="3" max="4" width="23.28515625" style="2" customWidth="1"/>
    <col min="5" max="5" width="24.140625" style="2" customWidth="1"/>
    <col min="6" max="6" width="27.140625" style="2" bestFit="1" customWidth="1"/>
    <col min="7" max="7" width="12.7109375" style="2" customWidth="1"/>
    <col min="8" max="8" width="9.140625" style="2"/>
    <col min="9" max="9" width="12.7109375" style="2" customWidth="1"/>
    <col min="10" max="10" width="13.7109375" style="2" customWidth="1"/>
    <col min="11" max="11" width="12" style="2" customWidth="1"/>
    <col min="12" max="14" width="9.140625" style="2"/>
    <col min="15" max="15" width="12.85546875" style="2" customWidth="1"/>
    <col min="16" max="19" width="9.140625" style="2"/>
    <col min="20" max="20" width="9.140625" style="1" customWidth="1"/>
    <col min="21" max="23" width="9.140625" style="1"/>
    <col min="24" max="25" width="9.140625" style="1" customWidth="1"/>
    <col min="26" max="16384" width="9.140625" style="1"/>
  </cols>
  <sheetData>
    <row r="2" spans="1:19" ht="15.75" customHeight="1">
      <c r="A2" s="67" t="s">
        <v>98</v>
      </c>
      <c r="B2" s="67"/>
      <c r="C2" s="67"/>
      <c r="D2" s="67"/>
      <c r="E2" s="67"/>
      <c r="F2" s="67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ht="15.75" customHeight="1">
      <c r="A3" s="67"/>
      <c r="B3" s="67"/>
      <c r="C3" s="67"/>
      <c r="D3" s="67"/>
      <c r="E3" s="67"/>
      <c r="F3" s="67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15.75" customHeight="1">
      <c r="A4" s="67"/>
      <c r="B4" s="67"/>
      <c r="C4" s="67"/>
      <c r="D4" s="67"/>
      <c r="E4" s="67"/>
      <c r="F4" s="67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5" spans="1:19" ht="15.75" customHeight="1">
      <c r="A5" s="67"/>
      <c r="B5" s="67"/>
      <c r="C5" s="67"/>
      <c r="D5" s="67"/>
      <c r="E5" s="67"/>
      <c r="F5" s="67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</row>
    <row r="6" spans="1:19" ht="83.25" customHeight="1">
      <c r="A6" s="67"/>
      <c r="B6" s="67"/>
      <c r="C6" s="67"/>
      <c r="D6" s="67"/>
      <c r="E6" s="67"/>
      <c r="F6" s="67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8" spans="1:19" ht="126" customHeight="1">
      <c r="A8" s="12" t="s">
        <v>37</v>
      </c>
      <c r="B8" s="43" t="s">
        <v>84</v>
      </c>
      <c r="C8" s="12" t="s">
        <v>30</v>
      </c>
      <c r="D8" s="43" t="s">
        <v>85</v>
      </c>
      <c r="E8" s="12" t="s">
        <v>31</v>
      </c>
      <c r="F8" s="12" t="s">
        <v>32</v>
      </c>
    </row>
    <row r="9" spans="1:19" ht="63" customHeight="1">
      <c r="A9" s="3" t="s">
        <v>33</v>
      </c>
      <c r="B9" s="21">
        <v>0.32</v>
      </c>
      <c r="C9" s="21">
        <v>0.33</v>
      </c>
      <c r="D9" s="22">
        <v>0.16</v>
      </c>
      <c r="E9" s="4" t="s">
        <v>39</v>
      </c>
      <c r="F9" s="4" t="s">
        <v>40</v>
      </c>
    </row>
    <row r="10" spans="1:19" ht="48.75" customHeight="1">
      <c r="A10" s="3" t="s">
        <v>34</v>
      </c>
      <c r="B10" s="21">
        <v>0.65500000000000003</v>
      </c>
      <c r="C10" s="21">
        <v>0.64</v>
      </c>
      <c r="D10" s="22">
        <v>0.65500000000000003</v>
      </c>
      <c r="E10" s="4" t="s">
        <v>39</v>
      </c>
      <c r="F10" s="4" t="s">
        <v>41</v>
      </c>
    </row>
    <row r="11" spans="1:19" ht="56.25" customHeight="1">
      <c r="A11" s="3" t="s">
        <v>35</v>
      </c>
      <c r="B11" s="22">
        <v>0.13800000000000001</v>
      </c>
      <c r="C11" s="23">
        <v>0.157</v>
      </c>
      <c r="D11" s="22">
        <v>0.13800000000000001</v>
      </c>
      <c r="E11" s="4" t="s">
        <v>39</v>
      </c>
      <c r="F11" s="4" t="s">
        <v>40</v>
      </c>
    </row>
    <row r="12" spans="1:19" ht="48.75" customHeight="1">
      <c r="A12" s="3" t="s">
        <v>36</v>
      </c>
      <c r="B12" s="20">
        <v>1246</v>
      </c>
      <c r="C12" s="42">
        <v>1420</v>
      </c>
      <c r="D12" s="42">
        <v>1194</v>
      </c>
      <c r="E12" s="4" t="s">
        <v>39</v>
      </c>
      <c r="F12" s="4" t="s">
        <v>40</v>
      </c>
    </row>
    <row r="14" spans="1:19" ht="15.75" customHeight="1">
      <c r="A14" s="65" t="s">
        <v>46</v>
      </c>
      <c r="B14" s="65"/>
      <c r="C14" s="65"/>
      <c r="D14" s="65"/>
      <c r="E14" s="65"/>
      <c r="F14" s="65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</row>
    <row r="15" spans="1:19">
      <c r="A15" s="65"/>
      <c r="B15" s="65"/>
      <c r="C15" s="65"/>
      <c r="D15" s="65"/>
      <c r="E15" s="65"/>
      <c r="F15" s="65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</row>
  </sheetData>
  <mergeCells count="2">
    <mergeCell ref="A14:F15"/>
    <mergeCell ref="A2:F6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S30"/>
  <sheetViews>
    <sheetView view="pageBreakPreview" zoomScale="60" zoomScaleNormal="71" workbookViewId="0">
      <pane ySplit="11" topLeftCell="A12" activePane="bottomLeft" state="frozen"/>
      <selection pane="bottomLeft" activeCell="A2" sqref="A2:S6"/>
    </sheetView>
  </sheetViews>
  <sheetFormatPr defaultRowHeight="15.75"/>
  <cols>
    <col min="1" max="1" width="9.140625" style="2"/>
    <col min="2" max="2" width="59.140625" style="2" customWidth="1"/>
    <col min="3" max="3" width="17" style="2" customWidth="1"/>
    <col min="4" max="9" width="12.42578125" style="2" customWidth="1"/>
    <col min="10" max="10" width="12.42578125" style="18" customWidth="1"/>
    <col min="11" max="11" width="33.5703125" style="2" customWidth="1"/>
    <col min="12" max="14" width="12.42578125" style="2" customWidth="1"/>
    <col min="15" max="15" width="15.140625" style="2" customWidth="1"/>
    <col min="16" max="19" width="12.42578125" style="2" customWidth="1"/>
    <col min="20" max="16384" width="9.140625" style="1"/>
  </cols>
  <sheetData>
    <row r="2" spans="1:19" ht="15.75" customHeight="1">
      <c r="A2" s="67" t="s">
        <v>99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</row>
    <row r="3" spans="1:19" ht="15.75" customHeight="1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</row>
    <row r="4" spans="1:19" ht="15.75" customHeight="1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</row>
    <row r="5" spans="1:19" ht="15.75" customHeight="1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</row>
    <row r="6" spans="1:19" ht="59.25" customHeight="1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</row>
    <row r="9" spans="1:19">
      <c r="A9" s="63" t="s">
        <v>0</v>
      </c>
      <c r="B9" s="63" t="s">
        <v>1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</row>
    <row r="10" spans="1:19" ht="78.75" customHeight="1">
      <c r="A10" s="63"/>
      <c r="B10" s="63" t="s">
        <v>2</v>
      </c>
      <c r="C10" s="71" t="s">
        <v>42</v>
      </c>
      <c r="D10" s="63" t="s">
        <v>3</v>
      </c>
      <c r="E10" s="63"/>
      <c r="F10" s="63" t="s">
        <v>4</v>
      </c>
      <c r="G10" s="63"/>
      <c r="H10" s="63" t="s">
        <v>9</v>
      </c>
      <c r="I10" s="63"/>
      <c r="J10" s="63"/>
      <c r="K10" s="63"/>
      <c r="L10" s="63" t="s">
        <v>5</v>
      </c>
      <c r="M10" s="63"/>
      <c r="N10" s="63"/>
      <c r="O10" s="63"/>
      <c r="P10" s="63" t="s">
        <v>6</v>
      </c>
      <c r="Q10" s="63"/>
      <c r="R10" s="63" t="s">
        <v>7</v>
      </c>
      <c r="S10" s="63"/>
    </row>
    <row r="11" spans="1:19" ht="47.25" customHeight="1">
      <c r="A11" s="63"/>
      <c r="B11" s="63"/>
      <c r="C11" s="72"/>
      <c r="D11" s="25" t="s">
        <v>47</v>
      </c>
      <c r="E11" s="24" t="s">
        <v>38</v>
      </c>
      <c r="F11" s="25" t="s">
        <v>47</v>
      </c>
      <c r="G11" s="24" t="s">
        <v>38</v>
      </c>
      <c r="H11" s="25" t="s">
        <v>47</v>
      </c>
      <c r="I11" s="24" t="s">
        <v>38</v>
      </c>
      <c r="J11" s="19" t="s">
        <v>43</v>
      </c>
      <c r="K11" s="19" t="s">
        <v>8</v>
      </c>
      <c r="L11" s="25" t="s">
        <v>47</v>
      </c>
      <c r="M11" s="24" t="s">
        <v>38</v>
      </c>
      <c r="N11" s="24" t="s">
        <v>43</v>
      </c>
      <c r="O11" s="24" t="s">
        <v>8</v>
      </c>
      <c r="P11" s="25" t="s">
        <v>47</v>
      </c>
      <c r="Q11" s="24" t="s">
        <v>38</v>
      </c>
      <c r="R11" s="25" t="s">
        <v>47</v>
      </c>
      <c r="S11" s="24" t="s">
        <v>38</v>
      </c>
    </row>
    <row r="12" spans="1:19" ht="18" customHeight="1">
      <c r="A12" s="68" t="s">
        <v>48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70"/>
    </row>
    <row r="13" spans="1:19" ht="18" customHeight="1">
      <c r="A13" s="5"/>
      <c r="B13" s="31" t="s">
        <v>49</v>
      </c>
      <c r="C13" s="5"/>
      <c r="D13" s="5"/>
      <c r="E13" s="6"/>
      <c r="F13" s="6">
        <f>F14+F19+F21+F26</f>
        <v>819134</v>
      </c>
      <c r="G13" s="6">
        <f t="shared" ref="G13:I13" si="0">G14+G19+G21+G26</f>
        <v>419441.72100000002</v>
      </c>
      <c r="H13" s="6">
        <f t="shared" si="0"/>
        <v>819134</v>
      </c>
      <c r="I13" s="6">
        <f t="shared" si="0"/>
        <v>419441.72100000002</v>
      </c>
      <c r="J13" s="6">
        <f>I13-H13</f>
        <v>-399692.27899999998</v>
      </c>
      <c r="K13" s="66" t="s">
        <v>97</v>
      </c>
      <c r="L13" s="6">
        <v>0</v>
      </c>
      <c r="M13" s="6">
        <v>0</v>
      </c>
      <c r="N13" s="6">
        <v>0</v>
      </c>
      <c r="O13" s="6"/>
      <c r="P13" s="6">
        <v>0</v>
      </c>
      <c r="Q13" s="6">
        <v>0</v>
      </c>
      <c r="R13" s="6">
        <v>0</v>
      </c>
      <c r="S13" s="6">
        <v>0</v>
      </c>
    </row>
    <row r="14" spans="1:19" s="50" customFormat="1" ht="18" customHeight="1">
      <c r="A14" s="59"/>
      <c r="B14" s="60" t="s">
        <v>26</v>
      </c>
      <c r="C14" s="46"/>
      <c r="D14" s="46"/>
      <c r="E14" s="46"/>
      <c r="F14" s="46">
        <f>F15</f>
        <v>1154</v>
      </c>
      <c r="G14" s="46">
        <f>G15</f>
        <v>930</v>
      </c>
      <c r="H14" s="46">
        <f>F14</f>
        <v>1154</v>
      </c>
      <c r="I14" s="46">
        <f>G14</f>
        <v>930</v>
      </c>
      <c r="J14" s="46">
        <f t="shared" ref="J14:J27" si="1">I14-H14</f>
        <v>-224</v>
      </c>
      <c r="K14" s="66"/>
      <c r="L14" s="46">
        <v>0</v>
      </c>
      <c r="M14" s="46">
        <v>0</v>
      </c>
      <c r="N14" s="46">
        <v>0</v>
      </c>
      <c r="O14" s="46"/>
      <c r="P14" s="46">
        <v>0</v>
      </c>
      <c r="Q14" s="46">
        <v>0</v>
      </c>
      <c r="R14" s="46">
        <v>0</v>
      </c>
      <c r="S14" s="46">
        <v>0</v>
      </c>
    </row>
    <row r="15" spans="1:19" s="17" customFormat="1" ht="31.5">
      <c r="A15" s="11" t="s">
        <v>16</v>
      </c>
      <c r="B15" s="56" t="s">
        <v>86</v>
      </c>
      <c r="C15" s="8" t="s">
        <v>14</v>
      </c>
      <c r="D15" s="9"/>
      <c r="E15" s="8"/>
      <c r="F15" s="8">
        <f>F16+F17</f>
        <v>1154</v>
      </c>
      <c r="G15" s="8">
        <f>G16+G17</f>
        <v>930</v>
      </c>
      <c r="H15" s="8">
        <f t="shared" ref="H15:H27" si="2">F15</f>
        <v>1154</v>
      </c>
      <c r="I15" s="8">
        <f t="shared" ref="I15:I27" si="3">G15</f>
        <v>930</v>
      </c>
      <c r="J15" s="8">
        <f t="shared" si="1"/>
        <v>-224</v>
      </c>
      <c r="K15" s="66"/>
      <c r="L15" s="8">
        <v>0</v>
      </c>
      <c r="M15" s="8">
        <v>0</v>
      </c>
      <c r="N15" s="8">
        <v>0</v>
      </c>
      <c r="O15" s="8"/>
      <c r="P15" s="8">
        <v>0</v>
      </c>
      <c r="Q15" s="8">
        <v>0</v>
      </c>
      <c r="R15" s="8">
        <v>0</v>
      </c>
      <c r="S15" s="8">
        <v>0</v>
      </c>
    </row>
    <row r="16" spans="1:19" s="17" customFormat="1" ht="21" customHeight="1">
      <c r="A16" s="11" t="s">
        <v>18</v>
      </c>
      <c r="B16" s="57" t="s">
        <v>87</v>
      </c>
      <c r="C16" s="9" t="s">
        <v>14</v>
      </c>
      <c r="D16" s="8">
        <v>1</v>
      </c>
      <c r="E16" s="8">
        <v>1</v>
      </c>
      <c r="F16" s="9">
        <f>565-0.5</f>
        <v>564.5</v>
      </c>
      <c r="G16" s="9">
        <v>425</v>
      </c>
      <c r="H16" s="9">
        <f t="shared" si="2"/>
        <v>564.5</v>
      </c>
      <c r="I16" s="9">
        <f t="shared" si="3"/>
        <v>425</v>
      </c>
      <c r="J16" s="9">
        <f t="shared" si="1"/>
        <v>-139.5</v>
      </c>
      <c r="K16" s="66"/>
      <c r="L16" s="9">
        <v>0</v>
      </c>
      <c r="M16" s="9">
        <v>0</v>
      </c>
      <c r="N16" s="9">
        <v>0</v>
      </c>
      <c r="O16" s="9"/>
      <c r="P16" s="9">
        <v>0</v>
      </c>
      <c r="Q16" s="9">
        <v>0</v>
      </c>
      <c r="R16" s="9">
        <v>0</v>
      </c>
      <c r="S16" s="9">
        <v>0</v>
      </c>
    </row>
    <row r="17" spans="1:19" ht="18" customHeight="1">
      <c r="A17" s="11" t="s">
        <v>27</v>
      </c>
      <c r="B17" s="57" t="s">
        <v>88</v>
      </c>
      <c r="C17" s="9" t="s">
        <v>14</v>
      </c>
      <c r="D17" s="9">
        <v>1</v>
      </c>
      <c r="E17" s="9">
        <v>1</v>
      </c>
      <c r="F17" s="9">
        <f>590-0.5</f>
        <v>589.5</v>
      </c>
      <c r="G17" s="9">
        <v>505</v>
      </c>
      <c r="H17" s="9">
        <f t="shared" si="2"/>
        <v>589.5</v>
      </c>
      <c r="I17" s="9">
        <f t="shared" si="3"/>
        <v>505</v>
      </c>
      <c r="J17" s="9">
        <f t="shared" si="1"/>
        <v>-84.5</v>
      </c>
      <c r="K17" s="66"/>
      <c r="L17" s="9">
        <v>0</v>
      </c>
      <c r="M17" s="9">
        <v>0</v>
      </c>
      <c r="N17" s="9">
        <v>0</v>
      </c>
      <c r="O17" s="9"/>
      <c r="P17" s="9">
        <v>0</v>
      </c>
      <c r="Q17" s="9">
        <v>0</v>
      </c>
      <c r="R17" s="9">
        <v>0</v>
      </c>
      <c r="S17" s="9">
        <v>0</v>
      </c>
    </row>
    <row r="18" spans="1:19" s="50" customFormat="1" ht="18" customHeight="1">
      <c r="A18" s="51"/>
      <c r="B18" s="47" t="s">
        <v>28</v>
      </c>
      <c r="C18" s="48"/>
      <c r="D18" s="48"/>
      <c r="E18" s="48"/>
      <c r="F18" s="48"/>
      <c r="G18" s="48"/>
      <c r="H18" s="48">
        <f t="shared" si="2"/>
        <v>0</v>
      </c>
      <c r="I18" s="48">
        <f t="shared" si="3"/>
        <v>0</v>
      </c>
      <c r="J18" s="48">
        <f t="shared" si="1"/>
        <v>0</v>
      </c>
      <c r="K18" s="66"/>
      <c r="L18" s="48">
        <v>0</v>
      </c>
      <c r="M18" s="48">
        <v>0</v>
      </c>
      <c r="N18" s="48">
        <v>0</v>
      </c>
      <c r="O18" s="48"/>
      <c r="P18" s="48">
        <v>0</v>
      </c>
      <c r="Q18" s="48">
        <v>0</v>
      </c>
      <c r="R18" s="48">
        <v>0</v>
      </c>
      <c r="S18" s="48">
        <v>0</v>
      </c>
    </row>
    <row r="19" spans="1:19" s="53" customFormat="1" ht="18" customHeight="1">
      <c r="A19" s="51">
        <v>2</v>
      </c>
      <c r="B19" s="61" t="s">
        <v>89</v>
      </c>
      <c r="C19" s="48" t="s">
        <v>15</v>
      </c>
      <c r="D19" s="48">
        <v>1670</v>
      </c>
      <c r="E19" s="48">
        <v>798</v>
      </c>
      <c r="F19" s="48">
        <v>354123</v>
      </c>
      <c r="G19" s="48">
        <v>168066.22099999999</v>
      </c>
      <c r="H19" s="48">
        <f t="shared" si="2"/>
        <v>354123</v>
      </c>
      <c r="I19" s="48">
        <f t="shared" si="3"/>
        <v>168066.22099999999</v>
      </c>
      <c r="J19" s="48">
        <f t="shared" si="1"/>
        <v>-186056.77900000001</v>
      </c>
      <c r="K19" s="66"/>
      <c r="L19" s="48">
        <v>0</v>
      </c>
      <c r="M19" s="48">
        <v>0</v>
      </c>
      <c r="N19" s="48">
        <v>0</v>
      </c>
      <c r="O19" s="48"/>
      <c r="P19" s="48">
        <v>0</v>
      </c>
      <c r="Q19" s="48">
        <v>0</v>
      </c>
      <c r="R19" s="48">
        <v>0</v>
      </c>
      <c r="S19" s="48">
        <v>0</v>
      </c>
    </row>
    <row r="20" spans="1:19" s="53" customFormat="1" ht="18" customHeight="1">
      <c r="A20" s="51"/>
      <c r="B20" s="47" t="s">
        <v>90</v>
      </c>
      <c r="C20" s="48"/>
      <c r="D20" s="48"/>
      <c r="E20" s="48"/>
      <c r="F20" s="48"/>
      <c r="G20" s="48"/>
      <c r="H20" s="48">
        <f t="shared" si="2"/>
        <v>0</v>
      </c>
      <c r="I20" s="48">
        <f t="shared" si="3"/>
        <v>0</v>
      </c>
      <c r="J20" s="48">
        <f t="shared" si="1"/>
        <v>0</v>
      </c>
      <c r="K20" s="66"/>
      <c r="L20" s="48">
        <v>0</v>
      </c>
      <c r="M20" s="48">
        <v>0</v>
      </c>
      <c r="N20" s="48">
        <v>0</v>
      </c>
      <c r="O20" s="48"/>
      <c r="P20" s="48">
        <v>0</v>
      </c>
      <c r="Q20" s="48">
        <v>0</v>
      </c>
      <c r="R20" s="48">
        <v>0</v>
      </c>
      <c r="S20" s="48">
        <v>0</v>
      </c>
    </row>
    <row r="21" spans="1:19" s="53" customFormat="1" ht="18" customHeight="1">
      <c r="A21" s="51">
        <v>3</v>
      </c>
      <c r="B21" s="60" t="s">
        <v>29</v>
      </c>
      <c r="C21" s="48"/>
      <c r="D21" s="48"/>
      <c r="E21" s="48"/>
      <c r="F21" s="48">
        <f>F22+F23+F24</f>
        <v>250445.5</v>
      </c>
      <c r="G21" s="48">
        <f>G22+G23+G24</f>
        <v>250445.5</v>
      </c>
      <c r="H21" s="48">
        <f t="shared" si="2"/>
        <v>250445.5</v>
      </c>
      <c r="I21" s="48">
        <f t="shared" si="3"/>
        <v>250445.5</v>
      </c>
      <c r="J21" s="48">
        <f t="shared" si="1"/>
        <v>0</v>
      </c>
      <c r="K21" s="66"/>
      <c r="L21" s="48">
        <v>0</v>
      </c>
      <c r="M21" s="48">
        <v>0</v>
      </c>
      <c r="N21" s="48">
        <v>0</v>
      </c>
      <c r="O21" s="48"/>
      <c r="P21" s="48">
        <v>0</v>
      </c>
      <c r="Q21" s="48">
        <v>0</v>
      </c>
      <c r="R21" s="48">
        <v>0</v>
      </c>
      <c r="S21" s="48">
        <v>0</v>
      </c>
    </row>
    <row r="22" spans="1:19" ht="31.5" customHeight="1">
      <c r="A22" s="7" t="s">
        <v>20</v>
      </c>
      <c r="B22" s="36" t="s">
        <v>91</v>
      </c>
      <c r="C22" s="9" t="s">
        <v>14</v>
      </c>
      <c r="D22" s="9">
        <v>2</v>
      </c>
      <c r="E22" s="9">
        <v>2</v>
      </c>
      <c r="F22" s="9">
        <f>14860-0.5</f>
        <v>14859.5</v>
      </c>
      <c r="G22" s="9">
        <f>F22</f>
        <v>14859.5</v>
      </c>
      <c r="H22" s="9">
        <f t="shared" si="2"/>
        <v>14859.5</v>
      </c>
      <c r="I22" s="9">
        <f t="shared" si="3"/>
        <v>14859.5</v>
      </c>
      <c r="J22" s="9">
        <f t="shared" si="1"/>
        <v>0</v>
      </c>
      <c r="K22" s="66"/>
      <c r="L22" s="9">
        <v>0</v>
      </c>
      <c r="M22" s="9">
        <v>0</v>
      </c>
      <c r="N22" s="9">
        <v>0</v>
      </c>
      <c r="O22" s="9"/>
      <c r="P22" s="9">
        <v>0</v>
      </c>
      <c r="Q22" s="9">
        <v>0</v>
      </c>
      <c r="R22" s="9">
        <v>0</v>
      </c>
      <c r="S22" s="9">
        <v>0</v>
      </c>
    </row>
    <row r="23" spans="1:19" ht="36.75" customHeight="1">
      <c r="A23" s="7" t="s">
        <v>21</v>
      </c>
      <c r="B23" s="36" t="s">
        <v>92</v>
      </c>
      <c r="C23" s="9" t="s">
        <v>14</v>
      </c>
      <c r="D23" s="9">
        <v>1</v>
      </c>
      <c r="E23" s="9">
        <v>1</v>
      </c>
      <c r="F23" s="9">
        <f>201969-0.5</f>
        <v>201968.5</v>
      </c>
      <c r="G23" s="9">
        <f>F23</f>
        <v>201968.5</v>
      </c>
      <c r="H23" s="9">
        <f t="shared" si="2"/>
        <v>201968.5</v>
      </c>
      <c r="I23" s="9">
        <f t="shared" si="3"/>
        <v>201968.5</v>
      </c>
      <c r="J23" s="9">
        <f t="shared" si="1"/>
        <v>0</v>
      </c>
      <c r="K23" s="66"/>
      <c r="L23" s="9">
        <v>0</v>
      </c>
      <c r="M23" s="9">
        <v>0</v>
      </c>
      <c r="N23" s="9">
        <v>0</v>
      </c>
      <c r="O23" s="9"/>
      <c r="P23" s="9">
        <v>0</v>
      </c>
      <c r="Q23" s="9">
        <v>0</v>
      </c>
      <c r="R23" s="9">
        <v>0</v>
      </c>
      <c r="S23" s="9">
        <v>0</v>
      </c>
    </row>
    <row r="24" spans="1:19" ht="18" customHeight="1">
      <c r="A24" s="7" t="s">
        <v>22</v>
      </c>
      <c r="B24" s="58" t="s">
        <v>93</v>
      </c>
      <c r="C24" s="9" t="s">
        <v>14</v>
      </c>
      <c r="D24" s="9">
        <v>1</v>
      </c>
      <c r="E24" s="9">
        <v>1</v>
      </c>
      <c r="F24" s="9">
        <f>33618-0.5</f>
        <v>33617.5</v>
      </c>
      <c r="G24" s="9">
        <f>F24</f>
        <v>33617.5</v>
      </c>
      <c r="H24" s="9">
        <f t="shared" si="2"/>
        <v>33617.5</v>
      </c>
      <c r="I24" s="9">
        <f t="shared" si="3"/>
        <v>33617.5</v>
      </c>
      <c r="J24" s="9">
        <f t="shared" si="1"/>
        <v>0</v>
      </c>
      <c r="K24" s="66"/>
      <c r="L24" s="9">
        <v>0</v>
      </c>
      <c r="M24" s="9">
        <v>0</v>
      </c>
      <c r="N24" s="9">
        <v>0</v>
      </c>
      <c r="O24" s="9"/>
      <c r="P24" s="9">
        <v>0</v>
      </c>
      <c r="Q24" s="9">
        <v>0</v>
      </c>
      <c r="R24" s="9">
        <v>0</v>
      </c>
      <c r="S24" s="9">
        <v>0</v>
      </c>
    </row>
    <row r="25" spans="1:19" s="53" customFormat="1" ht="27.75" customHeight="1">
      <c r="A25" s="51"/>
      <c r="B25" s="62" t="s">
        <v>94</v>
      </c>
      <c r="C25" s="48"/>
      <c r="D25" s="48"/>
      <c r="E25" s="48"/>
      <c r="F25" s="48"/>
      <c r="G25" s="48"/>
      <c r="H25" s="48">
        <f t="shared" si="2"/>
        <v>0</v>
      </c>
      <c r="I25" s="48">
        <f t="shared" si="3"/>
        <v>0</v>
      </c>
      <c r="J25" s="48">
        <f t="shared" si="1"/>
        <v>0</v>
      </c>
      <c r="K25" s="66"/>
      <c r="L25" s="48">
        <v>0</v>
      </c>
      <c r="M25" s="48">
        <v>0</v>
      </c>
      <c r="N25" s="48">
        <v>0</v>
      </c>
      <c r="O25" s="48"/>
      <c r="P25" s="48">
        <v>0</v>
      </c>
      <c r="Q25" s="48">
        <v>0</v>
      </c>
      <c r="R25" s="48">
        <v>0</v>
      </c>
      <c r="S25" s="48">
        <v>0</v>
      </c>
    </row>
    <row r="26" spans="1:19" s="53" customFormat="1" ht="27.75" customHeight="1">
      <c r="A26" s="51">
        <v>4</v>
      </c>
      <c r="B26" s="47" t="s">
        <v>95</v>
      </c>
      <c r="C26" s="48"/>
      <c r="D26" s="48"/>
      <c r="E26" s="48"/>
      <c r="F26" s="48">
        <f>F27</f>
        <v>213411.5</v>
      </c>
      <c r="G26" s="48">
        <v>0</v>
      </c>
      <c r="H26" s="48">
        <f t="shared" si="2"/>
        <v>213411.5</v>
      </c>
      <c r="I26" s="48">
        <f t="shared" si="3"/>
        <v>0</v>
      </c>
      <c r="J26" s="48">
        <f t="shared" si="1"/>
        <v>-213411.5</v>
      </c>
      <c r="K26" s="66"/>
      <c r="L26" s="48">
        <v>0</v>
      </c>
      <c r="M26" s="48">
        <v>0</v>
      </c>
      <c r="N26" s="48">
        <v>0</v>
      </c>
      <c r="O26" s="48"/>
      <c r="P26" s="48">
        <v>0</v>
      </c>
      <c r="Q26" s="48">
        <v>0</v>
      </c>
      <c r="R26" s="48">
        <v>0</v>
      </c>
      <c r="S26" s="48">
        <v>0</v>
      </c>
    </row>
    <row r="27" spans="1:19" ht="50.25" customHeight="1">
      <c r="A27" s="7" t="s">
        <v>78</v>
      </c>
      <c r="B27" s="36" t="s">
        <v>80</v>
      </c>
      <c r="C27" s="8" t="s">
        <v>52</v>
      </c>
      <c r="D27" s="8">
        <v>1</v>
      </c>
      <c r="E27" s="8">
        <v>0</v>
      </c>
      <c r="F27" s="9">
        <f>213412-0.5</f>
        <v>213411.5</v>
      </c>
      <c r="G27" s="9">
        <v>0</v>
      </c>
      <c r="H27" s="9">
        <f t="shared" si="2"/>
        <v>213411.5</v>
      </c>
      <c r="I27" s="9">
        <f t="shared" si="3"/>
        <v>0</v>
      </c>
      <c r="J27" s="9">
        <f t="shared" si="1"/>
        <v>-213411.5</v>
      </c>
      <c r="K27" s="66"/>
      <c r="L27" s="9">
        <v>0</v>
      </c>
      <c r="M27" s="9">
        <v>0</v>
      </c>
      <c r="N27" s="9">
        <v>0</v>
      </c>
      <c r="O27" s="9"/>
      <c r="P27" s="9">
        <v>0</v>
      </c>
      <c r="Q27" s="9">
        <v>0</v>
      </c>
      <c r="R27" s="9">
        <v>0</v>
      </c>
      <c r="S27" s="9">
        <v>0</v>
      </c>
    </row>
    <row r="28" spans="1:19" ht="18" customHeight="1">
      <c r="A28" s="28"/>
      <c r="B28" s="39"/>
      <c r="C28" s="40"/>
      <c r="D28" s="41"/>
      <c r="E28" s="41"/>
      <c r="F28" s="41"/>
      <c r="G28" s="41"/>
      <c r="H28" s="41"/>
      <c r="I28" s="41"/>
      <c r="J28" s="41"/>
      <c r="K28" s="28"/>
      <c r="L28" s="29"/>
      <c r="M28" s="30"/>
      <c r="N28" s="30"/>
      <c r="O28" s="30"/>
      <c r="P28" s="30"/>
      <c r="Q28" s="30"/>
      <c r="R28" s="30"/>
      <c r="S28" s="30"/>
    </row>
    <row r="29" spans="1:19" ht="15.75" customHeight="1">
      <c r="A29" s="65" t="s">
        <v>44</v>
      </c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</row>
    <row r="30" spans="1:19">
      <c r="A30" s="65"/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</row>
  </sheetData>
  <mergeCells count="14">
    <mergeCell ref="A12:S12"/>
    <mergeCell ref="A29:S30"/>
    <mergeCell ref="A2:S6"/>
    <mergeCell ref="A9:A11"/>
    <mergeCell ref="B9:S9"/>
    <mergeCell ref="B10:B11"/>
    <mergeCell ref="C10:C11"/>
    <mergeCell ref="D10:E10"/>
    <mergeCell ref="F10:G10"/>
    <mergeCell ref="H10:K10"/>
    <mergeCell ref="L10:O10"/>
    <mergeCell ref="P10:Q10"/>
    <mergeCell ref="R10:S10"/>
    <mergeCell ref="K13:K27"/>
  </mergeCells>
  <pageMargins left="0.70866141732283472" right="0.70866141732283472" top="0.74803149606299213" bottom="0.74803149606299213" header="0.31496062992125984" footer="0.31496062992125984"/>
  <pageSetup paperSize="9" scale="43" orientation="landscape" horizontalDpi="180" verticalDpi="18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2:S15"/>
  <sheetViews>
    <sheetView tabSelected="1" view="pageBreakPreview" zoomScale="60" zoomScaleNormal="70" workbookViewId="0">
      <pane ySplit="8" topLeftCell="A9" activePane="bottomLeft" state="frozen"/>
      <selection pane="bottomLeft" activeCell="M10" sqref="M10"/>
    </sheetView>
  </sheetViews>
  <sheetFormatPr defaultRowHeight="15.75"/>
  <cols>
    <col min="1" max="1" width="56.7109375" style="2" customWidth="1"/>
    <col min="2" max="2" width="30.85546875" style="2" customWidth="1"/>
    <col min="3" max="4" width="23.28515625" style="2" customWidth="1"/>
    <col min="5" max="5" width="24.140625" style="2" customWidth="1"/>
    <col min="6" max="6" width="27.140625" style="2" bestFit="1" customWidth="1"/>
    <col min="7" max="7" width="12.7109375" style="2" customWidth="1"/>
    <col min="8" max="8" width="9.140625" style="2"/>
    <col min="9" max="9" width="12.7109375" style="2" customWidth="1"/>
    <col min="10" max="10" width="13.7109375" style="2" customWidth="1"/>
    <col min="11" max="11" width="12" style="2" customWidth="1"/>
    <col min="12" max="14" width="9.140625" style="2"/>
    <col min="15" max="15" width="12.85546875" style="2" customWidth="1"/>
    <col min="16" max="19" width="9.140625" style="2"/>
    <col min="20" max="20" width="9.140625" style="1" customWidth="1"/>
    <col min="21" max="23" width="9.140625" style="1"/>
    <col min="24" max="25" width="9.140625" style="1" customWidth="1"/>
    <col min="26" max="16384" width="9.140625" style="1"/>
  </cols>
  <sheetData>
    <row r="2" spans="1:19" ht="15.75" customHeight="1">
      <c r="A2" s="67" t="s">
        <v>99</v>
      </c>
      <c r="B2" s="67"/>
      <c r="C2" s="67"/>
      <c r="D2" s="67"/>
      <c r="E2" s="67"/>
      <c r="F2" s="67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ht="15.75" customHeight="1">
      <c r="A3" s="67"/>
      <c r="B3" s="67"/>
      <c r="C3" s="67"/>
      <c r="D3" s="67"/>
      <c r="E3" s="67"/>
      <c r="F3" s="67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15.75" customHeight="1">
      <c r="A4" s="67"/>
      <c r="B4" s="67"/>
      <c r="C4" s="67"/>
      <c r="D4" s="67"/>
      <c r="E4" s="67"/>
      <c r="F4" s="67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5" spans="1:19" ht="15.75" customHeight="1">
      <c r="A5" s="67"/>
      <c r="B5" s="67"/>
      <c r="C5" s="67"/>
      <c r="D5" s="67"/>
      <c r="E5" s="67"/>
      <c r="F5" s="67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</row>
    <row r="6" spans="1:19" ht="83.25" customHeight="1">
      <c r="A6" s="67"/>
      <c r="B6" s="67"/>
      <c r="C6" s="67"/>
      <c r="D6" s="67"/>
      <c r="E6" s="67"/>
      <c r="F6" s="67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8" spans="1:19" ht="126" customHeight="1">
      <c r="A8" s="15" t="s">
        <v>37</v>
      </c>
      <c r="B8" s="43" t="s">
        <v>84</v>
      </c>
      <c r="C8" s="43" t="s">
        <v>30</v>
      </c>
      <c r="D8" s="43" t="s">
        <v>85</v>
      </c>
      <c r="E8" s="15" t="s">
        <v>31</v>
      </c>
      <c r="F8" s="15" t="s">
        <v>32</v>
      </c>
    </row>
    <row r="9" spans="1:19" ht="63" customHeight="1">
      <c r="A9" s="3" t="s">
        <v>33</v>
      </c>
      <c r="B9" s="21">
        <v>0.12</v>
      </c>
      <c r="C9" s="21">
        <v>0.24</v>
      </c>
      <c r="D9" s="21">
        <v>0.12</v>
      </c>
      <c r="E9" s="4" t="s">
        <v>39</v>
      </c>
      <c r="F9" s="4" t="s">
        <v>40</v>
      </c>
    </row>
    <row r="10" spans="1:19" ht="48.75" customHeight="1">
      <c r="A10" s="3" t="s">
        <v>34</v>
      </c>
      <c r="B10" s="23">
        <v>0.85</v>
      </c>
      <c r="C10" s="21">
        <v>0.84</v>
      </c>
      <c r="D10" s="23">
        <v>0.85</v>
      </c>
      <c r="E10" s="4" t="s">
        <v>39</v>
      </c>
      <c r="F10" s="4" t="s">
        <v>40</v>
      </c>
    </row>
    <row r="11" spans="1:19" ht="56.25" customHeight="1">
      <c r="A11" s="3" t="s">
        <v>35</v>
      </c>
      <c r="B11" s="4" t="s">
        <v>40</v>
      </c>
      <c r="C11" s="4" t="s">
        <v>40</v>
      </c>
      <c r="D11" s="4" t="s">
        <v>40</v>
      </c>
      <c r="E11" s="4" t="s">
        <v>39</v>
      </c>
      <c r="F11" s="4" t="s">
        <v>40</v>
      </c>
    </row>
    <row r="12" spans="1:19" ht="48.75" customHeight="1">
      <c r="A12" s="3" t="s">
        <v>36</v>
      </c>
      <c r="B12" s="20">
        <v>22634</v>
      </c>
      <c r="C12" s="20">
        <v>22795</v>
      </c>
      <c r="D12" s="20">
        <v>18138</v>
      </c>
      <c r="E12" s="4" t="s">
        <v>39</v>
      </c>
      <c r="F12" s="4" t="s">
        <v>40</v>
      </c>
    </row>
    <row r="13" spans="1:19" ht="21" customHeight="1"/>
    <row r="14" spans="1:19" ht="15.75" customHeight="1">
      <c r="A14" s="65" t="s">
        <v>45</v>
      </c>
      <c r="B14" s="65"/>
      <c r="C14" s="65"/>
      <c r="D14" s="65"/>
      <c r="E14" s="65"/>
      <c r="F14" s="65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</row>
    <row r="15" spans="1:19">
      <c r="A15" s="65"/>
      <c r="B15" s="65"/>
      <c r="C15" s="65"/>
      <c r="D15" s="65"/>
      <c r="E15" s="65"/>
      <c r="F15" s="65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</row>
  </sheetData>
  <mergeCells count="2">
    <mergeCell ref="A2:F6"/>
    <mergeCell ref="A14:F15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водоснабжение-1 </vt:lpstr>
      <vt:lpstr>водоснабжение-2</vt:lpstr>
      <vt:lpstr>водоотведение-1</vt:lpstr>
      <vt:lpstr>водоотведение 2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2018-12-14T09:04:20Z</dcterms:modified>
</cp:coreProperties>
</file>