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водоснабжение-1 " sheetId="9" r:id="rId1"/>
    <sheet name="водоснабжение-2" sheetId="5" r:id="rId2"/>
    <sheet name="водоотведение-1" sheetId="4" r:id="rId3"/>
    <sheet name="водоотведение 2" sheetId="8" r:id="rId4"/>
    <sheet name="Лист2" sheetId="2" r:id="rId5"/>
  </sheets>
  <calcPr calcId="124519" iterate="1"/>
</workbook>
</file>

<file path=xl/calcChain.xml><?xml version="1.0" encoding="utf-8"?>
<calcChain xmlns="http://schemas.openxmlformats.org/spreadsheetml/2006/main">
  <c r="E22" i="4"/>
  <c r="E25" i="9"/>
  <c r="D25"/>
  <c r="G24" i="4"/>
  <c r="G23" s="1"/>
  <c r="G21"/>
  <c r="G19"/>
  <c r="I19" s="1"/>
  <c r="G16"/>
  <c r="F21"/>
  <c r="F13" s="1"/>
  <c r="F19"/>
  <c r="F16"/>
  <c r="H17"/>
  <c r="I17"/>
  <c r="H18"/>
  <c r="I18"/>
  <c r="H20"/>
  <c r="I20"/>
  <c r="G35" i="9"/>
  <c r="G34"/>
  <c r="G32"/>
  <c r="G30"/>
  <c r="G26"/>
  <c r="G24" s="1"/>
  <c r="G23" s="1"/>
  <c r="G20"/>
  <c r="G18"/>
  <c r="F25"/>
  <c r="D27"/>
  <c r="F20"/>
  <c r="F18"/>
  <c r="G14" i="4" l="1"/>
  <c r="I14" s="1"/>
  <c r="I16"/>
  <c r="J18"/>
  <c r="F14"/>
  <c r="F15" s="1"/>
  <c r="H15" s="1"/>
  <c r="H19"/>
  <c r="J19" s="1"/>
  <c r="J20"/>
  <c r="J17"/>
  <c r="H14"/>
  <c r="H16"/>
  <c r="G28" i="9"/>
  <c r="I28" s="1"/>
  <c r="G29"/>
  <c r="I29" s="1"/>
  <c r="G17"/>
  <c r="G16" s="1"/>
  <c r="F17"/>
  <c r="F16" s="1"/>
  <c r="H16" s="1"/>
  <c r="I21" i="4"/>
  <c r="I22"/>
  <c r="I23"/>
  <c r="I24"/>
  <c r="I25"/>
  <c r="I26"/>
  <c r="I27"/>
  <c r="H21"/>
  <c r="H22"/>
  <c r="H25"/>
  <c r="H26"/>
  <c r="H27"/>
  <c r="F24"/>
  <c r="F23" s="1"/>
  <c r="H23" s="1"/>
  <c r="D24"/>
  <c r="D23" s="1"/>
  <c r="I16" i="9"/>
  <c r="I18"/>
  <c r="I19"/>
  <c r="I20"/>
  <c r="I21"/>
  <c r="I22"/>
  <c r="I23"/>
  <c r="I24"/>
  <c r="I25"/>
  <c r="I26"/>
  <c r="I27"/>
  <c r="I30"/>
  <c r="I31"/>
  <c r="I32"/>
  <c r="I33"/>
  <c r="I34"/>
  <c r="I35"/>
  <c r="I36"/>
  <c r="H19"/>
  <c r="H20"/>
  <c r="H22"/>
  <c r="J22" s="1"/>
  <c r="H31"/>
  <c r="H33"/>
  <c r="H36"/>
  <c r="H25"/>
  <c r="F35"/>
  <c r="H35" s="1"/>
  <c r="F34"/>
  <c r="H34" s="1"/>
  <c r="F32"/>
  <c r="H32" s="1"/>
  <c r="F30"/>
  <c r="F26"/>
  <c r="H26" s="1"/>
  <c r="J26" s="1"/>
  <c r="H21"/>
  <c r="D32"/>
  <c r="D26"/>
  <c r="J34" l="1"/>
  <c r="J31"/>
  <c r="I17"/>
  <c r="G15" i="4"/>
  <c r="I15" s="1"/>
  <c r="G13"/>
  <c r="I13" s="1"/>
  <c r="J14"/>
  <c r="J15"/>
  <c r="J16"/>
  <c r="G15" i="9"/>
  <c r="I15" s="1"/>
  <c r="J36"/>
  <c r="J20"/>
  <c r="J35"/>
  <c r="J32"/>
  <c r="J21"/>
  <c r="J19"/>
  <c r="J33"/>
  <c r="H27"/>
  <c r="J27" s="1"/>
  <c r="H17"/>
  <c r="J17" s="1"/>
  <c r="F28"/>
  <c r="H28" s="1"/>
  <c r="J28" s="1"/>
  <c r="F24"/>
  <c r="F23" s="1"/>
  <c r="F15" s="1"/>
  <c r="H30"/>
  <c r="J30" s="1"/>
  <c r="H18"/>
  <c r="J18" s="1"/>
  <c r="H13" i="4"/>
  <c r="H24"/>
  <c r="F29" i="9"/>
  <c r="H29" s="1"/>
  <c r="J29" s="1"/>
  <c r="J16"/>
  <c r="J25"/>
  <c r="H24" l="1"/>
  <c r="J24" s="1"/>
  <c r="H23" l="1"/>
  <c r="J23" s="1"/>
  <c r="H15"/>
  <c r="J15" s="1"/>
  <c r="J21" i="4" l="1"/>
  <c r="J22"/>
  <c r="J23"/>
  <c r="J26"/>
  <c r="J27"/>
  <c r="J25" l="1"/>
  <c r="J24"/>
  <c r="J13" l="1"/>
</calcChain>
</file>

<file path=xl/sharedStrings.xml><?xml version="1.0" encoding="utf-8"?>
<sst xmlns="http://schemas.openxmlformats.org/spreadsheetml/2006/main" count="181" uniqueCount="94">
  <si>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</si>
  <si>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</si>
  <si>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</si>
  <si>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Количество в натуральных показателях</t>
  </si>
  <si>
    <t>Сумма инвестиционной программы (проекты), тыс.тенге</t>
  </si>
  <si>
    <t>Заемные средства</t>
  </si>
  <si>
    <t>Бюджетные средства</t>
  </si>
  <si>
    <t>Нерегулируемая (иная) деятельность</t>
  </si>
  <si>
    <t>причины отклонения</t>
  </si>
  <si>
    <t>Собственные средства</t>
  </si>
  <si>
    <t>проект инвестиционной программы на 2016 год</t>
  </si>
  <si>
    <t>Раздел 1 Служба водоснабжения и очистки</t>
  </si>
  <si>
    <t>Модернизация Водоочистных сооружений</t>
  </si>
  <si>
    <t xml:space="preserve"> 1.1</t>
  </si>
  <si>
    <t>Блок основных сооружений 2 очередь</t>
  </si>
  <si>
    <t xml:space="preserve"> 1.1.1</t>
  </si>
  <si>
    <t>шт</t>
  </si>
  <si>
    <t xml:space="preserve"> 1.1.2</t>
  </si>
  <si>
    <t>м</t>
  </si>
  <si>
    <t xml:space="preserve"> 1.2</t>
  </si>
  <si>
    <t>Блок основных сооружений 3 очередь</t>
  </si>
  <si>
    <t xml:space="preserve"> 1.2.1</t>
  </si>
  <si>
    <t>Замена запорной арматуры</t>
  </si>
  <si>
    <t xml:space="preserve">Раздел 2 </t>
  </si>
  <si>
    <t xml:space="preserve"> 2.3</t>
  </si>
  <si>
    <t xml:space="preserve"> 2.3.1</t>
  </si>
  <si>
    <t xml:space="preserve"> 3.1</t>
  </si>
  <si>
    <t xml:space="preserve"> 3.2</t>
  </si>
  <si>
    <t xml:space="preserve"> 3.3</t>
  </si>
  <si>
    <t>Раздел 3 Энерго-механический цех водоснабжения</t>
  </si>
  <si>
    <t>Автоматизация и реконструкция насосных станций и тепловых пунктов</t>
  </si>
  <si>
    <t>Автоматизация тепловых пунктов</t>
  </si>
  <si>
    <t xml:space="preserve"> 3.2.1</t>
  </si>
  <si>
    <t>Раздел 4 Отдел главного технолога</t>
  </si>
  <si>
    <t>Приборизация системы водоснабжения</t>
  </si>
  <si>
    <t>Раздел 1 Станция Аэрации</t>
  </si>
  <si>
    <t>I</t>
  </si>
  <si>
    <t>Реконструкция и замена технологического оборудования станции Аэрации</t>
  </si>
  <si>
    <t>Реконструкция Блока механической очистки</t>
  </si>
  <si>
    <t>Замена вытяжной и приточной вентиляции технологических объектов главной насосной станции, насосной станции сырого осадка, дренаж-насосная станция на станции аэрации</t>
  </si>
  <si>
    <t>Реконструкция Блока биологической очистки</t>
  </si>
  <si>
    <t xml:space="preserve"> 1.2.2</t>
  </si>
  <si>
    <t>Илосос ИВР-40</t>
  </si>
  <si>
    <t>Раздел 2</t>
  </si>
  <si>
    <t xml:space="preserve">Строительство и капитальный ремонт канализационных сетей </t>
  </si>
  <si>
    <t>Раздел 3</t>
  </si>
  <si>
    <t>Энерго-механический цех водоотведения</t>
  </si>
  <si>
    <t>Капитальный ремонт насосных агрегатов КНС 7</t>
  </si>
  <si>
    <t>Капитальный ремонт насосных агрегатов КНС 13</t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</si>
  <si>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</si>
  <si>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</si>
  <si>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</si>
  <si>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</si>
  <si>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</si>
  <si>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</si>
  <si>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</si>
  <si>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</si>
  <si>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</si>
  <si>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r>
      <t>Показатели эффективности, надежности и качества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</si>
  <si>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факт за 5 мес</t>
  </si>
  <si>
    <t xml:space="preserve"> 2.1- 2.2</t>
  </si>
  <si>
    <t>Новое строительство и капитальный ремонт сетей</t>
  </si>
  <si>
    <t xml:space="preserve"> 2.1-2.2</t>
  </si>
  <si>
    <t>согласно плана</t>
  </si>
  <si>
    <t xml:space="preserve"> -</t>
  </si>
  <si>
    <t xml:space="preserve"> - </t>
  </si>
  <si>
    <r>
      <t xml:space="preserve">Ед изм </t>
    </r>
    <r>
      <rPr>
        <b/>
        <i/>
        <sz val="12"/>
        <color rgb="FF000000"/>
        <rFont val="Times New Roman"/>
        <family val="1"/>
        <charset val="204"/>
      </rPr>
      <t>(для натуральных показателей)</t>
    </r>
  </si>
  <si>
    <t>отк</t>
  </si>
  <si>
    <t>Инвестиционная программа утверждена исполнением  на год, работы по реализации инвестиционной программы продолжаются.  Проводятся тендеры на выполнение работ.  В настоящее время начаты строительно-монтажные работы по замене сетей в связи с сезонностью данного вида работ.</t>
  </si>
  <si>
    <t>Инвестиционная программа утверждена исполнением на год, работы по реализации инвестиционной программы продолжаются.  Проводятся  тендеры на выполнение работ.  В   настоящее время начаты работы по строительству,капитальному ремонту,  замене сетей в связи с сезонностью данного вида работ.</t>
  </si>
  <si>
    <t>Новое строительство и капитальный ремонт сетей, замена запорной арматуры</t>
  </si>
  <si>
    <t>Замена запорной арматуры Д 100 мм - 400 мм</t>
  </si>
  <si>
    <t>Автоматизация и реконструкция насосных станций</t>
  </si>
  <si>
    <t xml:space="preserve"> 3.1.1</t>
  </si>
  <si>
    <t>Замена запорной арматуры на насосных станцях</t>
  </si>
  <si>
    <t>Установка инфракрасных обогревателей на подкачивающих водопроводных насосных станциях</t>
  </si>
  <si>
    <t>4.1</t>
  </si>
  <si>
    <t>4.1.1</t>
  </si>
  <si>
    <t>Установка приборов технологического учета</t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</si>
  <si>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______________________________________________</t>
    </r>
    <r>
      <rPr>
        <b/>
        <u/>
        <sz val="12"/>
        <color rgb="FF000000"/>
        <rFont val="Times New Roman"/>
        <family val="1"/>
        <charset val="204"/>
      </rPr>
      <t>Д.Б. Исаев</t>
    </r>
    <r>
      <rPr>
        <u/>
        <sz val="12"/>
        <color rgb="FF000000"/>
        <rFont val="Times New Roman"/>
        <family val="1"/>
        <charset val="204"/>
      </rPr>
      <t xml:space="preserve">______________ 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</si>
  <si>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t>Погружной канализационный насос 600KSN400 6T66</t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</si>
  <si>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______________________________________________</t>
    </r>
    <r>
      <rPr>
        <b/>
        <sz val="12"/>
        <color rgb="FF000000"/>
        <rFont val="Times New Roman"/>
        <family val="1"/>
        <charset val="204"/>
      </rPr>
      <t>Д.Б. Исаев</t>
    </r>
    <r>
      <rPr>
        <b/>
        <u/>
        <sz val="12"/>
        <color rgb="FF000000"/>
        <rFont val="Times New Roman"/>
        <family val="1"/>
        <charset val="204"/>
      </rPr>
      <t>____________</t>
    </r>
    <r>
      <rPr>
        <u/>
        <sz val="12"/>
        <color rgb="FF000000"/>
        <rFont val="Times New Roman"/>
        <family val="1"/>
        <charset val="204"/>
      </rPr>
      <t xml:space="preserve">__ 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</si>
  <si>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</t>
    </r>
    <r>
      <rPr>
        <b/>
        <sz val="12"/>
        <color rgb="FF000000"/>
        <rFont val="Times New Roman"/>
        <family val="1"/>
        <charset val="204"/>
      </rPr>
      <t>____Д.Б. Исаев</t>
    </r>
    <r>
      <rPr>
        <b/>
        <u/>
        <sz val="12"/>
        <color rgb="FF000000"/>
        <rFont val="Times New Roman"/>
        <family val="1"/>
        <charset val="204"/>
      </rPr>
      <t xml:space="preserve">______________ </t>
    </r>
    <r>
      <rPr>
        <u/>
        <sz val="12"/>
        <color rgb="FF000000"/>
        <rFont val="Times New Roman"/>
        <family val="1"/>
        <charset val="204"/>
      </rPr>
      <t xml:space="preserve">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</si>
  <si>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t>план на 2018 г</t>
  </si>
  <si>
    <t>проект инвестиционной программы на 2018 год</t>
  </si>
  <si>
    <t>ВСЕГО на 2018 год</t>
  </si>
  <si>
    <t xml:space="preserve"> 1.1.1.</t>
  </si>
  <si>
    <t xml:space="preserve">Замена запорной арматуры </t>
  </si>
  <si>
    <t>Капитальный  ремонт фильтра №9 Блока очистных сооружений №3 с загрузкой цеолитом и гидроизоляцией</t>
  </si>
  <si>
    <t>Реконструкция блока очистных сооружений 3 очереди</t>
  </si>
  <si>
    <t>соор</t>
  </si>
  <si>
    <t>Модернизация КНС 1 (Продолжение)</t>
  </si>
  <si>
    <t>Информация субъекта естественной монополии  ТОО «Қарағанды Су»
 о ходе исполнения субъектом инвестиционной программы (проекта) на 2018 год 
 утвержденной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18 сентября 2015 года №241-ОД
 по виду деятельности: водоснабжение</t>
  </si>
  <si>
    <t>Информация субъекта естественной монополии  ТОО «Қарағанды Су»
 о ходе исполнения субъектом инвестиционной программы (проекта) на 2018 год 
 утвержденной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18 сентября 2015 года №241-ОД
 по виду деятельности: водоотведение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</si>
</sst>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4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vertical="center" wrapText="1"/>
    </xf>
    <xf numFmtId="3" fontId="5" fillId="0" borderId="1" xfId="2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89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39"/>
  <sheetViews>
    <sheetView view="pageBreakPreview" zoomScale="70" zoomScaleNormal="71" zoomScaleSheetLayoutView="70" workbookViewId="0">
      <pane ySplit="13" topLeftCell="A23" activePane="bottomLeft" state="frozen"/>
      <selection pane="bottomLeft" activeCell="O30" sqref="O30"/>
    </sheetView>
  </sheetViews>
  <sheetFormatPr defaultRowHeight="15.75"/>
  <cols>
    <col min="1" max="1" width="9.140625" style="2"/>
    <col min="2" max="2" width="62.5703125" style="2" customWidth="1"/>
    <col min="3" max="3" width="15.7109375" style="2" customWidth="1"/>
    <col min="4" max="9" width="12.140625" style="2" customWidth="1"/>
    <col min="10" max="10" width="12.42578125" style="23" customWidth="1"/>
    <col min="11" max="11" width="29.42578125" style="23" customWidth="1"/>
    <col min="12" max="14" width="12.140625" style="2" customWidth="1"/>
    <col min="15" max="15" width="13.42578125" style="2" customWidth="1"/>
    <col min="16" max="19" width="12.140625" style="2" customWidth="1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>
      <c r="A2" s="69" t="s">
        <v>92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1:19" ht="56.2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</row>
    <row r="8" spans="1:19" hidden="1"/>
    <row r="10" spans="1:19" ht="18.75" customHeight="1">
      <c r="A10" s="63" t="s">
        <v>0</v>
      </c>
      <c r="B10" s="63" t="s">
        <v>1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spans="1:19" ht="66" customHeight="1">
      <c r="A11" s="63"/>
      <c r="B11" s="63" t="s">
        <v>2</v>
      </c>
      <c r="C11" s="63" t="s">
        <v>66</v>
      </c>
      <c r="D11" s="63" t="s">
        <v>3</v>
      </c>
      <c r="E11" s="63"/>
      <c r="F11" s="63" t="s">
        <v>4</v>
      </c>
      <c r="G11" s="63"/>
      <c r="H11" s="63" t="s">
        <v>9</v>
      </c>
      <c r="I11" s="63"/>
      <c r="J11" s="63"/>
      <c r="K11" s="63"/>
      <c r="L11" s="63" t="s">
        <v>5</v>
      </c>
      <c r="M11" s="63"/>
      <c r="N11" s="63"/>
      <c r="O11" s="63"/>
      <c r="P11" s="63" t="s">
        <v>6</v>
      </c>
      <c r="Q11" s="63"/>
      <c r="R11" s="63" t="s">
        <v>7</v>
      </c>
      <c r="S11" s="63"/>
    </row>
    <row r="12" spans="1:19" ht="42.75" customHeight="1">
      <c r="A12" s="63"/>
      <c r="B12" s="63"/>
      <c r="C12" s="63"/>
      <c r="D12" s="31" t="s">
        <v>83</v>
      </c>
      <c r="E12" s="29" t="s">
        <v>59</v>
      </c>
      <c r="F12" s="31" t="s">
        <v>83</v>
      </c>
      <c r="G12" s="29" t="s">
        <v>59</v>
      </c>
      <c r="H12" s="31" t="s">
        <v>83</v>
      </c>
      <c r="I12" s="29" t="s">
        <v>59</v>
      </c>
      <c r="J12" s="24" t="s">
        <v>67</v>
      </c>
      <c r="K12" s="24" t="s">
        <v>8</v>
      </c>
      <c r="L12" s="31" t="s">
        <v>83</v>
      </c>
      <c r="M12" s="29" t="s">
        <v>59</v>
      </c>
      <c r="N12" s="29" t="s">
        <v>67</v>
      </c>
      <c r="O12" s="29" t="s">
        <v>8</v>
      </c>
      <c r="P12" s="31" t="s">
        <v>83</v>
      </c>
      <c r="Q12" s="29" t="s">
        <v>59</v>
      </c>
      <c r="R12" s="31" t="s">
        <v>83</v>
      </c>
      <c r="S12" s="29" t="s">
        <v>59</v>
      </c>
    </row>
    <row r="13" spans="1:19" ht="18.75" customHeight="1">
      <c r="A13" s="29">
        <v>1</v>
      </c>
      <c r="B13" s="29">
        <v>2</v>
      </c>
      <c r="C13" s="29">
        <v>3</v>
      </c>
      <c r="D13" s="29">
        <v>4</v>
      </c>
      <c r="E13" s="29">
        <v>5</v>
      </c>
      <c r="F13" s="29">
        <v>7</v>
      </c>
      <c r="G13" s="29">
        <v>8</v>
      </c>
      <c r="H13" s="29">
        <v>9</v>
      </c>
      <c r="I13" s="29">
        <v>10</v>
      </c>
      <c r="J13" s="24">
        <v>11</v>
      </c>
      <c r="K13" s="24">
        <v>12</v>
      </c>
      <c r="L13" s="29">
        <v>13</v>
      </c>
      <c r="M13" s="29">
        <v>14</v>
      </c>
      <c r="N13" s="29">
        <v>15</v>
      </c>
      <c r="O13" s="29">
        <v>16</v>
      </c>
      <c r="P13" s="29">
        <v>17</v>
      </c>
      <c r="Q13" s="29">
        <v>18</v>
      </c>
      <c r="R13" s="29">
        <v>19</v>
      </c>
      <c r="S13" s="29">
        <v>20</v>
      </c>
    </row>
    <row r="14" spans="1:19" ht="18.75" customHeight="1">
      <c r="A14" s="64" t="s">
        <v>84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</row>
    <row r="15" spans="1:19" ht="18.75" customHeight="1">
      <c r="A15" s="5"/>
      <c r="B15" s="38" t="s">
        <v>85</v>
      </c>
      <c r="C15" s="50"/>
      <c r="D15" s="49"/>
      <c r="E15" s="6"/>
      <c r="F15" s="7">
        <f>F16+F23+F28+F34</f>
        <v>765682.3</v>
      </c>
      <c r="G15" s="7">
        <f>G16+G23+G28+G34</f>
        <v>47958.214</v>
      </c>
      <c r="H15" s="7">
        <f>F15</f>
        <v>765682.3</v>
      </c>
      <c r="I15" s="7">
        <f>G15</f>
        <v>47958.214</v>
      </c>
      <c r="J15" s="7">
        <f>I15-H15</f>
        <v>-717724.08600000001</v>
      </c>
      <c r="K15" s="66" t="s">
        <v>68</v>
      </c>
      <c r="L15" s="6">
        <v>0</v>
      </c>
      <c r="M15" s="4">
        <v>0</v>
      </c>
      <c r="N15" s="4">
        <v>0</v>
      </c>
      <c r="O15" s="4"/>
      <c r="P15" s="4">
        <v>0</v>
      </c>
      <c r="Q15" s="4">
        <v>0</v>
      </c>
      <c r="R15" s="4">
        <v>0</v>
      </c>
      <c r="S15" s="4">
        <v>0</v>
      </c>
    </row>
    <row r="16" spans="1:19" ht="18.75" customHeight="1">
      <c r="A16" s="6"/>
      <c r="B16" s="39" t="s">
        <v>11</v>
      </c>
      <c r="C16" s="39"/>
      <c r="D16" s="39"/>
      <c r="E16" s="7"/>
      <c r="F16" s="7">
        <f>F17</f>
        <v>64847.3</v>
      </c>
      <c r="G16" s="7">
        <f>G17</f>
        <v>5766.2</v>
      </c>
      <c r="H16" s="7">
        <f t="shared" ref="H16:H36" si="0">F16</f>
        <v>64847.3</v>
      </c>
      <c r="I16" s="7">
        <f t="shared" ref="I16:I36" si="1">G16</f>
        <v>5766.2</v>
      </c>
      <c r="J16" s="7">
        <f t="shared" ref="J16:J36" si="2">I16-H16</f>
        <v>-59081.100000000006</v>
      </c>
      <c r="K16" s="67"/>
      <c r="L16" s="6">
        <v>0</v>
      </c>
      <c r="M16" s="4">
        <v>0</v>
      </c>
      <c r="N16" s="4">
        <v>0</v>
      </c>
      <c r="O16" s="4"/>
      <c r="P16" s="4">
        <v>0</v>
      </c>
      <c r="Q16" s="4">
        <v>0</v>
      </c>
      <c r="R16" s="4">
        <v>0</v>
      </c>
      <c r="S16" s="4">
        <v>0</v>
      </c>
    </row>
    <row r="17" spans="1:19" ht="18.75" customHeight="1">
      <c r="A17" s="6"/>
      <c r="B17" s="41" t="s">
        <v>12</v>
      </c>
      <c r="C17" s="7"/>
      <c r="D17" s="7"/>
      <c r="E17" s="7"/>
      <c r="F17" s="7">
        <f>+F18+F20</f>
        <v>64847.3</v>
      </c>
      <c r="G17" s="7">
        <f>+G18+G20</f>
        <v>5766.2</v>
      </c>
      <c r="H17" s="7">
        <f t="shared" si="0"/>
        <v>64847.3</v>
      </c>
      <c r="I17" s="7">
        <f t="shared" si="1"/>
        <v>5766.2</v>
      </c>
      <c r="J17" s="7">
        <f t="shared" si="2"/>
        <v>-59081.100000000006</v>
      </c>
      <c r="K17" s="67"/>
      <c r="L17" s="6">
        <v>0</v>
      </c>
      <c r="M17" s="4">
        <v>0</v>
      </c>
      <c r="N17" s="4">
        <v>0</v>
      </c>
      <c r="O17" s="4"/>
      <c r="P17" s="4">
        <v>0</v>
      </c>
      <c r="Q17" s="4">
        <v>0</v>
      </c>
      <c r="R17" s="4">
        <v>0</v>
      </c>
      <c r="S17" s="4">
        <v>0</v>
      </c>
    </row>
    <row r="18" spans="1:19" s="22" customFormat="1" ht="18.75" customHeight="1">
      <c r="A18" s="6" t="s">
        <v>13</v>
      </c>
      <c r="B18" s="42" t="s">
        <v>14</v>
      </c>
      <c r="C18" s="9">
        <v>0</v>
      </c>
      <c r="D18" s="9">
        <v>21</v>
      </c>
      <c r="E18" s="9">
        <v>0</v>
      </c>
      <c r="F18" s="9">
        <f>SUM(F19:F19)</f>
        <v>29407.5</v>
      </c>
      <c r="G18" s="9">
        <f>SUM(G19:G19)</f>
        <v>5766.2</v>
      </c>
      <c r="H18" s="9">
        <f t="shared" si="0"/>
        <v>29407.5</v>
      </c>
      <c r="I18" s="9">
        <f t="shared" si="1"/>
        <v>5766.2</v>
      </c>
      <c r="J18" s="9">
        <f t="shared" si="2"/>
        <v>-23641.3</v>
      </c>
      <c r="K18" s="67"/>
      <c r="L18" s="6">
        <v>0</v>
      </c>
      <c r="M18" s="21">
        <v>0</v>
      </c>
      <c r="N18" s="21">
        <v>0</v>
      </c>
      <c r="O18" s="21"/>
      <c r="P18" s="21">
        <v>0</v>
      </c>
      <c r="Q18" s="21">
        <v>0</v>
      </c>
      <c r="R18" s="21">
        <v>0</v>
      </c>
      <c r="S18" s="21">
        <v>0</v>
      </c>
    </row>
    <row r="19" spans="1:19" ht="18.75" customHeight="1">
      <c r="A19" s="43" t="s">
        <v>86</v>
      </c>
      <c r="B19" s="44" t="s">
        <v>87</v>
      </c>
      <c r="C19" s="10" t="s">
        <v>16</v>
      </c>
      <c r="D19" s="10">
        <v>21</v>
      </c>
      <c r="E19" s="10">
        <v>0</v>
      </c>
      <c r="F19" s="43">
        <v>29407.5</v>
      </c>
      <c r="G19" s="11">
        <v>5766.2</v>
      </c>
      <c r="H19" s="10">
        <f t="shared" si="0"/>
        <v>29407.5</v>
      </c>
      <c r="I19" s="10">
        <f t="shared" si="1"/>
        <v>5766.2</v>
      </c>
      <c r="J19" s="10">
        <f t="shared" si="2"/>
        <v>-23641.3</v>
      </c>
      <c r="K19" s="67"/>
      <c r="L19" s="6">
        <v>0</v>
      </c>
      <c r="M19" s="4">
        <v>0</v>
      </c>
      <c r="N19" s="4">
        <v>0</v>
      </c>
      <c r="O19" s="4"/>
      <c r="P19" s="4">
        <v>0</v>
      </c>
      <c r="Q19" s="4">
        <v>0</v>
      </c>
      <c r="R19" s="4">
        <v>0</v>
      </c>
      <c r="S19" s="4">
        <v>0</v>
      </c>
    </row>
    <row r="20" spans="1:19" ht="18.75" customHeight="1">
      <c r="A20" s="6" t="s">
        <v>19</v>
      </c>
      <c r="B20" s="42" t="s">
        <v>20</v>
      </c>
      <c r="C20" s="9"/>
      <c r="D20" s="9"/>
      <c r="E20" s="10"/>
      <c r="F20" s="9">
        <f>SUM(F21:F22)</f>
        <v>35439.800000000003</v>
      </c>
      <c r="G20" s="9">
        <f>SUM(G21:G22)</f>
        <v>0</v>
      </c>
      <c r="H20" s="43">
        <f t="shared" si="0"/>
        <v>35439.800000000003</v>
      </c>
      <c r="I20" s="43">
        <f t="shared" si="1"/>
        <v>0</v>
      </c>
      <c r="J20" s="43">
        <f t="shared" si="2"/>
        <v>-35439.800000000003</v>
      </c>
      <c r="K20" s="67"/>
      <c r="L20" s="6">
        <v>0</v>
      </c>
      <c r="M20" s="4">
        <v>0</v>
      </c>
      <c r="N20" s="4">
        <v>0</v>
      </c>
      <c r="O20" s="4"/>
      <c r="P20" s="4">
        <v>0</v>
      </c>
      <c r="Q20" s="4">
        <v>0</v>
      </c>
      <c r="R20" s="4">
        <v>0</v>
      </c>
      <c r="S20" s="4">
        <v>0</v>
      </c>
    </row>
    <row r="21" spans="1:19" s="22" customFormat="1" ht="18.75" customHeight="1">
      <c r="A21" s="43" t="s">
        <v>21</v>
      </c>
      <c r="B21" s="44" t="s">
        <v>88</v>
      </c>
      <c r="C21" s="10" t="s">
        <v>16</v>
      </c>
      <c r="D21" s="10">
        <v>1</v>
      </c>
      <c r="E21" s="9">
        <v>0</v>
      </c>
      <c r="F21" s="43">
        <v>33857.4</v>
      </c>
      <c r="G21" s="9">
        <v>0</v>
      </c>
      <c r="H21" s="9">
        <f t="shared" si="0"/>
        <v>33857.4</v>
      </c>
      <c r="I21" s="9">
        <f t="shared" si="1"/>
        <v>0</v>
      </c>
      <c r="J21" s="9">
        <f t="shared" si="2"/>
        <v>-33857.4</v>
      </c>
      <c r="K21" s="67"/>
      <c r="L21" s="6">
        <v>0</v>
      </c>
      <c r="M21" s="21">
        <v>0</v>
      </c>
      <c r="N21" s="21">
        <v>0</v>
      </c>
      <c r="O21" s="21"/>
      <c r="P21" s="21">
        <v>0</v>
      </c>
      <c r="Q21" s="21">
        <v>0</v>
      </c>
      <c r="R21" s="21">
        <v>0</v>
      </c>
      <c r="S21" s="21">
        <v>0</v>
      </c>
    </row>
    <row r="22" spans="1:19" ht="31.5" customHeight="1">
      <c r="A22" s="43" t="s">
        <v>41</v>
      </c>
      <c r="B22" s="44" t="s">
        <v>89</v>
      </c>
      <c r="C22" s="10" t="s">
        <v>90</v>
      </c>
      <c r="D22" s="10">
        <v>1</v>
      </c>
      <c r="E22" s="10">
        <v>0</v>
      </c>
      <c r="F22" s="43">
        <v>1582.4</v>
      </c>
      <c r="G22" s="10">
        <v>0</v>
      </c>
      <c r="H22" s="43">
        <f t="shared" si="0"/>
        <v>1582.4</v>
      </c>
      <c r="I22" s="43">
        <f t="shared" si="1"/>
        <v>0</v>
      </c>
      <c r="J22" s="43">
        <f t="shared" si="2"/>
        <v>-1582.4</v>
      </c>
      <c r="K22" s="67"/>
      <c r="L22" s="6">
        <v>0</v>
      </c>
      <c r="M22" s="4">
        <v>0</v>
      </c>
      <c r="N22" s="4">
        <v>0</v>
      </c>
      <c r="O22" s="4"/>
      <c r="P22" s="4">
        <v>0</v>
      </c>
      <c r="Q22" s="4">
        <v>0</v>
      </c>
      <c r="R22" s="4">
        <v>0</v>
      </c>
      <c r="S22" s="4">
        <v>0</v>
      </c>
    </row>
    <row r="23" spans="1:19" s="22" customFormat="1" ht="18.75" customHeight="1">
      <c r="A23" s="6"/>
      <c r="B23" s="39" t="s">
        <v>23</v>
      </c>
      <c r="C23" s="59"/>
      <c r="D23" s="59"/>
      <c r="E23" s="13"/>
      <c r="F23" s="6">
        <f>F24</f>
        <v>645982</v>
      </c>
      <c r="G23" s="6">
        <f>G24</f>
        <v>42192.014000000003</v>
      </c>
      <c r="H23" s="7">
        <f t="shared" si="0"/>
        <v>645982</v>
      </c>
      <c r="I23" s="7">
        <f t="shared" si="1"/>
        <v>42192.014000000003</v>
      </c>
      <c r="J23" s="7">
        <f t="shared" si="2"/>
        <v>-603789.98600000003</v>
      </c>
      <c r="K23" s="67"/>
      <c r="L23" s="6">
        <v>0</v>
      </c>
      <c r="M23" s="21">
        <v>0</v>
      </c>
      <c r="N23" s="21">
        <v>0</v>
      </c>
      <c r="O23" s="21"/>
      <c r="P23" s="21">
        <v>0</v>
      </c>
      <c r="Q23" s="21">
        <v>0</v>
      </c>
      <c r="R23" s="21">
        <v>0</v>
      </c>
      <c r="S23" s="21">
        <v>0</v>
      </c>
    </row>
    <row r="24" spans="1:19" s="22" customFormat="1" ht="36.75" customHeight="1">
      <c r="A24" s="6"/>
      <c r="B24" s="41" t="s">
        <v>70</v>
      </c>
      <c r="C24" s="30"/>
      <c r="D24" s="30"/>
      <c r="E24" s="9"/>
      <c r="F24" s="7">
        <f>F25+F26</f>
        <v>645982</v>
      </c>
      <c r="G24" s="7">
        <f>G25+G26</f>
        <v>42192.014000000003</v>
      </c>
      <c r="H24" s="7">
        <f t="shared" si="0"/>
        <v>645982</v>
      </c>
      <c r="I24" s="7">
        <f t="shared" si="1"/>
        <v>42192.014000000003</v>
      </c>
      <c r="J24" s="7">
        <f t="shared" si="2"/>
        <v>-603789.98600000003</v>
      </c>
      <c r="K24" s="67"/>
      <c r="L24" s="6">
        <v>0</v>
      </c>
      <c r="M24" s="21">
        <v>0</v>
      </c>
      <c r="N24" s="21">
        <v>0</v>
      </c>
      <c r="O24" s="21"/>
      <c r="P24" s="21">
        <v>0</v>
      </c>
      <c r="Q24" s="21">
        <v>0</v>
      </c>
      <c r="R24" s="21">
        <v>0</v>
      </c>
      <c r="S24" s="21">
        <v>0</v>
      </c>
    </row>
    <row r="25" spans="1:19" s="22" customFormat="1" ht="18.75" customHeight="1">
      <c r="A25" s="61" t="s">
        <v>60</v>
      </c>
      <c r="B25" s="8" t="s">
        <v>61</v>
      </c>
      <c r="C25" s="48" t="s">
        <v>18</v>
      </c>
      <c r="D25" s="30">
        <f>12500+3890</f>
        <v>16390</v>
      </c>
      <c r="E25" s="7">
        <f>D25*G25/F25</f>
        <v>1097.6324598542581</v>
      </c>
      <c r="F25" s="7">
        <f>505206+124811</f>
        <v>630017</v>
      </c>
      <c r="G25" s="7">
        <v>42192.014000000003</v>
      </c>
      <c r="H25" s="7">
        <f t="shared" si="0"/>
        <v>630017</v>
      </c>
      <c r="I25" s="7">
        <f t="shared" si="1"/>
        <v>42192.014000000003</v>
      </c>
      <c r="J25" s="7">
        <f t="shared" si="2"/>
        <v>-587824.98600000003</v>
      </c>
      <c r="K25" s="67"/>
      <c r="L25" s="6">
        <v>0</v>
      </c>
      <c r="M25" s="21">
        <v>0</v>
      </c>
      <c r="N25" s="21">
        <v>0</v>
      </c>
      <c r="O25" s="21"/>
      <c r="P25" s="21">
        <v>0</v>
      </c>
      <c r="Q25" s="21">
        <v>0</v>
      </c>
      <c r="R25" s="21">
        <v>0</v>
      </c>
      <c r="S25" s="21">
        <v>0</v>
      </c>
    </row>
    <row r="26" spans="1:19" ht="30.75" customHeight="1">
      <c r="A26" s="6" t="s">
        <v>24</v>
      </c>
      <c r="B26" s="42" t="s">
        <v>22</v>
      </c>
      <c r="C26" s="9" t="s">
        <v>16</v>
      </c>
      <c r="D26" s="9">
        <f>D27</f>
        <v>265</v>
      </c>
      <c r="E26" s="7">
        <v>0</v>
      </c>
      <c r="F26" s="7">
        <f t="shared" ref="F26:G26" si="3">F27</f>
        <v>15965</v>
      </c>
      <c r="G26" s="7">
        <f t="shared" si="3"/>
        <v>0</v>
      </c>
      <c r="H26" s="7">
        <f t="shared" si="0"/>
        <v>15965</v>
      </c>
      <c r="I26" s="7">
        <f t="shared" si="1"/>
        <v>0</v>
      </c>
      <c r="J26" s="7">
        <f t="shared" si="2"/>
        <v>-15965</v>
      </c>
      <c r="K26" s="67"/>
      <c r="L26" s="6">
        <v>0</v>
      </c>
      <c r="M26" s="4">
        <v>0</v>
      </c>
      <c r="N26" s="4">
        <v>0</v>
      </c>
      <c r="O26" s="4"/>
      <c r="P26" s="4">
        <v>0</v>
      </c>
      <c r="Q26" s="4">
        <v>0</v>
      </c>
      <c r="R26" s="4">
        <v>0</v>
      </c>
      <c r="S26" s="4">
        <v>0</v>
      </c>
    </row>
    <row r="27" spans="1:19" ht="18.75" customHeight="1">
      <c r="A27" s="43" t="s">
        <v>25</v>
      </c>
      <c r="B27" s="44" t="s">
        <v>71</v>
      </c>
      <c r="C27" s="10" t="s">
        <v>16</v>
      </c>
      <c r="D27" s="10">
        <f>265</f>
        <v>265</v>
      </c>
      <c r="E27" s="7">
        <v>0</v>
      </c>
      <c r="F27" s="11">
        <v>15965</v>
      </c>
      <c r="G27" s="7">
        <v>0</v>
      </c>
      <c r="H27" s="11">
        <f t="shared" si="0"/>
        <v>15965</v>
      </c>
      <c r="I27" s="11">
        <f t="shared" si="1"/>
        <v>0</v>
      </c>
      <c r="J27" s="11">
        <f t="shared" si="2"/>
        <v>-15965</v>
      </c>
      <c r="K27" s="67"/>
      <c r="L27" s="6">
        <v>0</v>
      </c>
      <c r="M27" s="4">
        <v>0</v>
      </c>
      <c r="N27" s="4">
        <v>0</v>
      </c>
      <c r="O27" s="4"/>
      <c r="P27" s="4">
        <v>0</v>
      </c>
      <c r="Q27" s="4">
        <v>0</v>
      </c>
      <c r="R27" s="4">
        <v>0</v>
      </c>
      <c r="S27" s="4">
        <v>0</v>
      </c>
    </row>
    <row r="28" spans="1:19" s="22" customFormat="1" ht="18.75" customHeight="1">
      <c r="A28" s="6"/>
      <c r="B28" s="42" t="s">
        <v>29</v>
      </c>
      <c r="C28" s="7"/>
      <c r="D28" s="7"/>
      <c r="E28" s="7"/>
      <c r="F28" s="7">
        <f>F30+F32</f>
        <v>12824</v>
      </c>
      <c r="G28" s="7">
        <f>G30+G32</f>
        <v>0</v>
      </c>
      <c r="H28" s="7">
        <f t="shared" si="0"/>
        <v>12824</v>
      </c>
      <c r="I28" s="7">
        <f t="shared" si="1"/>
        <v>0</v>
      </c>
      <c r="J28" s="7">
        <f t="shared" si="2"/>
        <v>-12824</v>
      </c>
      <c r="K28" s="67"/>
      <c r="L28" s="6">
        <v>0</v>
      </c>
      <c r="M28" s="21">
        <v>0</v>
      </c>
      <c r="N28" s="21">
        <v>0</v>
      </c>
      <c r="O28" s="21"/>
      <c r="P28" s="21">
        <v>0</v>
      </c>
      <c r="Q28" s="21">
        <v>0</v>
      </c>
      <c r="R28" s="21">
        <v>0</v>
      </c>
      <c r="S28" s="21">
        <v>0</v>
      </c>
    </row>
    <row r="29" spans="1:19" s="22" customFormat="1" ht="18.75" customHeight="1">
      <c r="A29" s="6"/>
      <c r="B29" s="42" t="s">
        <v>30</v>
      </c>
      <c r="C29" s="7"/>
      <c r="D29" s="7"/>
      <c r="E29" s="7"/>
      <c r="F29" s="7">
        <f>F30+F32</f>
        <v>12824</v>
      </c>
      <c r="G29" s="7">
        <f>G30+G32</f>
        <v>0</v>
      </c>
      <c r="H29" s="7">
        <f t="shared" si="0"/>
        <v>12824</v>
      </c>
      <c r="I29" s="7">
        <f t="shared" si="1"/>
        <v>0</v>
      </c>
      <c r="J29" s="7">
        <f t="shared" si="2"/>
        <v>-12824</v>
      </c>
      <c r="K29" s="67"/>
      <c r="L29" s="6">
        <v>0</v>
      </c>
      <c r="M29" s="4">
        <v>0</v>
      </c>
      <c r="N29" s="4">
        <v>0</v>
      </c>
      <c r="O29" s="21"/>
      <c r="P29" s="4">
        <v>0</v>
      </c>
      <c r="Q29" s="4">
        <v>0</v>
      </c>
      <c r="R29" s="4">
        <v>0</v>
      </c>
      <c r="S29" s="4">
        <v>0</v>
      </c>
    </row>
    <row r="30" spans="1:19" s="22" customFormat="1" ht="18.75" customHeight="1">
      <c r="A30" s="6" t="s">
        <v>26</v>
      </c>
      <c r="B30" s="42" t="s">
        <v>72</v>
      </c>
      <c r="C30" s="9"/>
      <c r="D30" s="9"/>
      <c r="E30" s="7"/>
      <c r="F30" s="7">
        <f>SUM(F31:F31)</f>
        <v>9121</v>
      </c>
      <c r="G30" s="7">
        <f>SUM(G31:G31)</f>
        <v>0</v>
      </c>
      <c r="H30" s="7">
        <f t="shared" si="0"/>
        <v>9121</v>
      </c>
      <c r="I30" s="7">
        <f t="shared" si="1"/>
        <v>0</v>
      </c>
      <c r="J30" s="7">
        <f t="shared" si="2"/>
        <v>-9121</v>
      </c>
      <c r="K30" s="67"/>
      <c r="L30" s="6">
        <v>0</v>
      </c>
      <c r="M30" s="4">
        <v>0</v>
      </c>
      <c r="N30" s="4">
        <v>0</v>
      </c>
      <c r="O30" s="21"/>
      <c r="P30" s="4">
        <v>0</v>
      </c>
      <c r="Q30" s="4">
        <v>0</v>
      </c>
      <c r="R30" s="4">
        <v>0</v>
      </c>
      <c r="S30" s="4">
        <v>0</v>
      </c>
    </row>
    <row r="31" spans="1:19" ht="31.5" customHeight="1">
      <c r="A31" s="43" t="s">
        <v>73</v>
      </c>
      <c r="B31" s="44" t="s">
        <v>74</v>
      </c>
      <c r="C31" s="10" t="s">
        <v>16</v>
      </c>
      <c r="D31" s="10">
        <v>26</v>
      </c>
      <c r="E31" s="11">
        <v>0</v>
      </c>
      <c r="F31" s="11">
        <v>9121</v>
      </c>
      <c r="G31" s="11">
        <v>0</v>
      </c>
      <c r="H31" s="11">
        <f t="shared" si="0"/>
        <v>9121</v>
      </c>
      <c r="I31" s="11">
        <f t="shared" si="1"/>
        <v>0</v>
      </c>
      <c r="J31" s="11">
        <f t="shared" si="2"/>
        <v>-9121</v>
      </c>
      <c r="K31" s="67"/>
      <c r="L31" s="6">
        <v>0</v>
      </c>
      <c r="M31" s="4">
        <v>0</v>
      </c>
      <c r="N31" s="4">
        <v>0</v>
      </c>
      <c r="O31" s="4"/>
      <c r="P31" s="4">
        <v>0</v>
      </c>
      <c r="Q31" s="4">
        <v>0</v>
      </c>
      <c r="R31" s="4">
        <v>0</v>
      </c>
      <c r="S31" s="4">
        <v>0</v>
      </c>
    </row>
    <row r="32" spans="1:19">
      <c r="A32" s="6" t="s">
        <v>27</v>
      </c>
      <c r="B32" s="42" t="s">
        <v>31</v>
      </c>
      <c r="C32" s="9"/>
      <c r="D32" s="9">
        <f>D33</f>
        <v>122</v>
      </c>
      <c r="E32" s="11">
        <v>0</v>
      </c>
      <c r="F32" s="7">
        <f>F33</f>
        <v>3703</v>
      </c>
      <c r="G32" s="7">
        <f>G33</f>
        <v>0</v>
      </c>
      <c r="H32" s="7">
        <f t="shared" si="0"/>
        <v>3703</v>
      </c>
      <c r="I32" s="7">
        <f t="shared" si="1"/>
        <v>0</v>
      </c>
      <c r="J32" s="7">
        <f t="shared" si="2"/>
        <v>-3703</v>
      </c>
      <c r="K32" s="67"/>
      <c r="L32" s="6">
        <v>0</v>
      </c>
      <c r="M32" s="4">
        <v>0</v>
      </c>
      <c r="N32" s="4">
        <v>0</v>
      </c>
      <c r="O32" s="21"/>
      <c r="P32" s="4">
        <v>0</v>
      </c>
      <c r="Q32" s="4">
        <v>0</v>
      </c>
      <c r="R32" s="4">
        <v>0</v>
      </c>
      <c r="S32" s="4">
        <v>0</v>
      </c>
    </row>
    <row r="33" spans="1:19" ht="31.5">
      <c r="A33" s="43" t="s">
        <v>32</v>
      </c>
      <c r="B33" s="44" t="s">
        <v>75</v>
      </c>
      <c r="C33" s="10" t="s">
        <v>16</v>
      </c>
      <c r="D33" s="10">
        <v>122</v>
      </c>
      <c r="E33" s="11">
        <v>0</v>
      </c>
      <c r="F33" s="11">
        <v>3703</v>
      </c>
      <c r="G33" s="11">
        <v>0</v>
      </c>
      <c r="H33" s="11">
        <f t="shared" si="0"/>
        <v>3703</v>
      </c>
      <c r="I33" s="11">
        <f t="shared" si="1"/>
        <v>0</v>
      </c>
      <c r="J33" s="11">
        <f t="shared" si="2"/>
        <v>-3703</v>
      </c>
      <c r="K33" s="67"/>
      <c r="L33" s="6">
        <v>0</v>
      </c>
      <c r="M33" s="4">
        <v>0</v>
      </c>
      <c r="N33" s="4">
        <v>0</v>
      </c>
      <c r="O33" s="4"/>
      <c r="P33" s="4">
        <v>0</v>
      </c>
      <c r="Q33" s="4">
        <v>0</v>
      </c>
      <c r="R33" s="4">
        <v>0</v>
      </c>
      <c r="S33" s="4">
        <v>0</v>
      </c>
    </row>
    <row r="34" spans="1:19">
      <c r="A34" s="6"/>
      <c r="B34" s="41" t="s">
        <v>33</v>
      </c>
      <c r="C34" s="7"/>
      <c r="D34" s="7">
        <v>8</v>
      </c>
      <c r="E34" s="11">
        <v>0</v>
      </c>
      <c r="F34" s="7">
        <f t="shared" ref="F34:G34" si="4">F36</f>
        <v>42029</v>
      </c>
      <c r="G34" s="7">
        <f t="shared" si="4"/>
        <v>0</v>
      </c>
      <c r="H34" s="7">
        <f t="shared" si="0"/>
        <v>42029</v>
      </c>
      <c r="I34" s="7">
        <f t="shared" si="1"/>
        <v>0</v>
      </c>
      <c r="J34" s="7">
        <f t="shared" si="2"/>
        <v>-42029</v>
      </c>
      <c r="K34" s="67"/>
      <c r="L34" s="6">
        <v>0</v>
      </c>
      <c r="M34" s="4">
        <v>0</v>
      </c>
      <c r="N34" s="4">
        <v>0</v>
      </c>
      <c r="O34" s="21"/>
      <c r="P34" s="4">
        <v>0</v>
      </c>
      <c r="Q34" s="4">
        <v>0</v>
      </c>
      <c r="R34" s="4">
        <v>0</v>
      </c>
      <c r="S34" s="4">
        <v>0</v>
      </c>
    </row>
    <row r="35" spans="1:19">
      <c r="A35" s="46" t="s">
        <v>76</v>
      </c>
      <c r="B35" s="41" t="s">
        <v>34</v>
      </c>
      <c r="C35" s="7"/>
      <c r="D35" s="7"/>
      <c r="E35" s="11"/>
      <c r="F35" s="11">
        <f t="shared" ref="F35:G35" si="5">F36</f>
        <v>42029</v>
      </c>
      <c r="G35" s="40">
        <f t="shared" si="5"/>
        <v>0</v>
      </c>
      <c r="H35" s="11">
        <f t="shared" si="0"/>
        <v>42029</v>
      </c>
      <c r="I35" s="11">
        <f t="shared" si="1"/>
        <v>0</v>
      </c>
      <c r="J35" s="11">
        <f t="shared" si="2"/>
        <v>-42029</v>
      </c>
      <c r="K35" s="67"/>
      <c r="L35" s="6">
        <v>0</v>
      </c>
      <c r="M35" s="4">
        <v>0</v>
      </c>
      <c r="N35" s="4">
        <v>0</v>
      </c>
      <c r="O35" s="4"/>
      <c r="P35" s="4">
        <v>0</v>
      </c>
      <c r="Q35" s="4">
        <v>0</v>
      </c>
      <c r="R35" s="4">
        <v>0</v>
      </c>
      <c r="S35" s="4">
        <v>0</v>
      </c>
    </row>
    <row r="36" spans="1:19">
      <c r="A36" s="47" t="s">
        <v>77</v>
      </c>
      <c r="B36" s="44" t="s">
        <v>78</v>
      </c>
      <c r="C36" s="10" t="s">
        <v>16</v>
      </c>
      <c r="D36" s="10">
        <v>10</v>
      </c>
      <c r="E36" s="11">
        <v>0</v>
      </c>
      <c r="F36" s="11">
        <v>42029</v>
      </c>
      <c r="G36" s="11">
        <v>0</v>
      </c>
      <c r="H36" s="11">
        <f t="shared" si="0"/>
        <v>42029</v>
      </c>
      <c r="I36" s="11">
        <f t="shared" si="1"/>
        <v>0</v>
      </c>
      <c r="J36" s="11">
        <f t="shared" si="2"/>
        <v>-42029</v>
      </c>
      <c r="K36" s="68"/>
      <c r="L36" s="6">
        <v>0</v>
      </c>
      <c r="M36" s="4">
        <v>0</v>
      </c>
      <c r="N36" s="4">
        <v>0</v>
      </c>
      <c r="O36" s="21"/>
      <c r="P36" s="4">
        <v>0</v>
      </c>
      <c r="Q36" s="4">
        <v>0</v>
      </c>
      <c r="R36" s="4">
        <v>0</v>
      </c>
      <c r="S36" s="4">
        <v>0</v>
      </c>
    </row>
    <row r="37" spans="1:19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6"/>
      <c r="M37" s="37"/>
      <c r="N37" s="37"/>
      <c r="O37" s="37"/>
      <c r="P37" s="37"/>
      <c r="Q37" s="37"/>
      <c r="R37" s="37"/>
      <c r="S37" s="37"/>
    </row>
    <row r="38" spans="1:19">
      <c r="A38" s="65" t="s">
        <v>79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</row>
    <row r="39" spans="1:19" ht="27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</row>
  </sheetData>
  <mergeCells count="14">
    <mergeCell ref="R11:S11"/>
    <mergeCell ref="A14:S14"/>
    <mergeCell ref="A38:S39"/>
    <mergeCell ref="K15:K36"/>
    <mergeCell ref="A2:S6"/>
    <mergeCell ref="A10:A12"/>
    <mergeCell ref="B10:S10"/>
    <mergeCell ref="B11:B12"/>
    <mergeCell ref="C11:C12"/>
    <mergeCell ref="D11:E11"/>
    <mergeCell ref="F11:G11"/>
    <mergeCell ref="H11:K11"/>
    <mergeCell ref="L11:O11"/>
    <mergeCell ref="P11:Q11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15"/>
  <sheetViews>
    <sheetView view="pageBreakPreview" zoomScale="60" zoomScaleNormal="70" workbookViewId="0">
      <pane ySplit="8" topLeftCell="A9" activePane="bottomLeft" state="frozen"/>
      <selection pane="bottomLeft" activeCell="A2" sqref="A2:F6"/>
    </sheetView>
  </sheetViews>
  <sheetFormatPr defaultRowHeight="15.75"/>
  <cols>
    <col min="1" max="1" width="56.7109375" style="2" customWidth="1"/>
    <col min="2" max="2" width="30.85546875" style="2" customWidth="1"/>
    <col min="3" max="4" width="23.28515625" style="2" customWidth="1"/>
    <col min="5" max="5" width="24.140625" style="2" customWidth="1"/>
    <col min="6" max="6" width="27.140625" style="2" bestFit="1" customWidth="1"/>
    <col min="7" max="7" width="12.7109375" style="2" customWidth="1"/>
    <col min="8" max="8" width="9.140625" style="2"/>
    <col min="9" max="9" width="12.7109375" style="2" customWidth="1"/>
    <col min="10" max="10" width="13.7109375" style="2" customWidth="1"/>
    <col min="11" max="11" width="12" style="2" customWidth="1"/>
    <col min="12" max="14" width="9.140625" style="2"/>
    <col min="15" max="15" width="12.85546875" style="2" customWidth="1"/>
    <col min="16" max="19" width="9.140625" style="2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 ht="15.75" customHeight="1">
      <c r="A2" s="69" t="s">
        <v>92</v>
      </c>
      <c r="B2" s="69"/>
      <c r="C2" s="69"/>
      <c r="D2" s="69"/>
      <c r="E2" s="69"/>
      <c r="F2" s="6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15.75" customHeight="1">
      <c r="A3" s="69"/>
      <c r="B3" s="69"/>
      <c r="C3" s="69"/>
      <c r="D3" s="69"/>
      <c r="E3" s="69"/>
      <c r="F3" s="6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15.75" customHeight="1">
      <c r="A4" s="69"/>
      <c r="B4" s="69"/>
      <c r="C4" s="69"/>
      <c r="D4" s="69"/>
      <c r="E4" s="69"/>
      <c r="F4" s="6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ht="15.75" customHeight="1">
      <c r="A5" s="69"/>
      <c r="B5" s="69"/>
      <c r="C5" s="69"/>
      <c r="D5" s="69"/>
      <c r="E5" s="69"/>
      <c r="F5" s="6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ht="83.25" customHeight="1">
      <c r="A6" s="69"/>
      <c r="B6" s="69"/>
      <c r="C6" s="69"/>
      <c r="D6" s="69"/>
      <c r="E6" s="69"/>
      <c r="F6" s="6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8" spans="1:19" ht="126" customHeight="1">
      <c r="A8" s="17" t="s">
        <v>58</v>
      </c>
      <c r="B8" s="17" t="s">
        <v>49</v>
      </c>
      <c r="C8" s="17" t="s">
        <v>50</v>
      </c>
      <c r="D8" s="17" t="s">
        <v>51</v>
      </c>
      <c r="E8" s="17" t="s">
        <v>52</v>
      </c>
      <c r="F8" s="17" t="s">
        <v>53</v>
      </c>
    </row>
    <row r="9" spans="1:19" ht="63" customHeight="1">
      <c r="A9" s="3" t="s">
        <v>54</v>
      </c>
      <c r="B9" s="27">
        <v>0.16</v>
      </c>
      <c r="C9" s="26">
        <v>0.33</v>
      </c>
      <c r="D9" s="27">
        <v>0.16</v>
      </c>
      <c r="E9" s="4" t="s">
        <v>63</v>
      </c>
      <c r="F9" s="4" t="s">
        <v>64</v>
      </c>
    </row>
    <row r="10" spans="1:19" ht="48.75" customHeight="1">
      <c r="A10" s="3" t="s">
        <v>55</v>
      </c>
      <c r="B10" s="27">
        <v>0.65500000000000003</v>
      </c>
      <c r="C10" s="26">
        <v>0.64</v>
      </c>
      <c r="D10" s="27">
        <v>0.65500000000000003</v>
      </c>
      <c r="E10" s="4" t="s">
        <v>63</v>
      </c>
      <c r="F10" s="4" t="s">
        <v>65</v>
      </c>
    </row>
    <row r="11" spans="1:19" ht="56.25" customHeight="1">
      <c r="A11" s="3" t="s">
        <v>56</v>
      </c>
      <c r="B11" s="27">
        <v>0.13800000000000001</v>
      </c>
      <c r="C11" s="28">
        <v>0.157</v>
      </c>
      <c r="D11" s="27">
        <v>0.13800000000000001</v>
      </c>
      <c r="E11" s="4" t="s">
        <v>63</v>
      </c>
      <c r="F11" s="4" t="s">
        <v>64</v>
      </c>
    </row>
    <row r="12" spans="1:19" ht="48.75" customHeight="1">
      <c r="A12" s="3" t="s">
        <v>57</v>
      </c>
      <c r="B12" s="25">
        <v>493</v>
      </c>
      <c r="C12" s="58">
        <v>1420</v>
      </c>
      <c r="D12" s="58">
        <v>581</v>
      </c>
      <c r="E12" s="4" t="s">
        <v>63</v>
      </c>
      <c r="F12" s="4" t="s">
        <v>64</v>
      </c>
    </row>
    <row r="14" spans="1:19" ht="15.75" customHeight="1">
      <c r="A14" s="65" t="s">
        <v>82</v>
      </c>
      <c r="B14" s="65"/>
      <c r="C14" s="65"/>
      <c r="D14" s="65"/>
      <c r="E14" s="65"/>
      <c r="F14" s="65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19">
      <c r="A15" s="65"/>
      <c r="B15" s="65"/>
      <c r="C15" s="65"/>
      <c r="D15" s="65"/>
      <c r="E15" s="65"/>
      <c r="F15" s="65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</sheetData>
  <mergeCells count="2">
    <mergeCell ref="A14:F15"/>
    <mergeCell ref="A2:F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30"/>
  <sheetViews>
    <sheetView view="pageBreakPreview" zoomScale="60" zoomScaleNormal="71" workbookViewId="0">
      <pane ySplit="11" topLeftCell="A12" activePane="bottomLeft" state="frozen"/>
      <selection pane="bottomLeft" activeCell="A2" sqref="A2:S6"/>
    </sheetView>
  </sheetViews>
  <sheetFormatPr defaultRowHeight="15.75"/>
  <cols>
    <col min="1" max="1" width="9.140625" style="2"/>
    <col min="2" max="2" width="59.140625" style="2" customWidth="1"/>
    <col min="3" max="3" width="17" style="2" customWidth="1"/>
    <col min="4" max="9" width="12.42578125" style="2" customWidth="1"/>
    <col min="10" max="10" width="12.42578125" style="23" customWidth="1"/>
    <col min="11" max="11" width="23.7109375" style="2" customWidth="1"/>
    <col min="12" max="14" width="12.42578125" style="2" customWidth="1"/>
    <col min="15" max="15" width="13.42578125" style="2" customWidth="1"/>
    <col min="16" max="19" width="12.42578125" style="2" customWidth="1"/>
    <col min="20" max="16384" width="9.140625" style="1"/>
  </cols>
  <sheetData>
    <row r="2" spans="1:19" ht="15.75" customHeight="1">
      <c r="A2" s="69" t="s">
        <v>93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5.75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15.75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15.75" customHeight="1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1:19" ht="59.2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</row>
    <row r="9" spans="1:19">
      <c r="A9" s="63" t="s">
        <v>0</v>
      </c>
      <c r="B9" s="63" t="s">
        <v>1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spans="1:19" ht="78.75" customHeight="1">
      <c r="A10" s="63"/>
      <c r="B10" s="63" t="s">
        <v>2</v>
      </c>
      <c r="C10" s="73" t="s">
        <v>66</v>
      </c>
      <c r="D10" s="63" t="s">
        <v>3</v>
      </c>
      <c r="E10" s="63"/>
      <c r="F10" s="63" t="s">
        <v>4</v>
      </c>
      <c r="G10" s="63"/>
      <c r="H10" s="63" t="s">
        <v>9</v>
      </c>
      <c r="I10" s="63"/>
      <c r="J10" s="63"/>
      <c r="K10" s="63"/>
      <c r="L10" s="63" t="s">
        <v>5</v>
      </c>
      <c r="M10" s="63"/>
      <c r="N10" s="63"/>
      <c r="O10" s="63"/>
      <c r="P10" s="63" t="s">
        <v>6</v>
      </c>
      <c r="Q10" s="63"/>
      <c r="R10" s="63" t="s">
        <v>7</v>
      </c>
      <c r="S10" s="63"/>
    </row>
    <row r="11" spans="1:19" ht="47.25" customHeight="1">
      <c r="A11" s="63"/>
      <c r="B11" s="63"/>
      <c r="C11" s="74"/>
      <c r="D11" s="31" t="s">
        <v>83</v>
      </c>
      <c r="E11" s="29" t="s">
        <v>59</v>
      </c>
      <c r="F11" s="31" t="s">
        <v>83</v>
      </c>
      <c r="G11" s="29" t="s">
        <v>59</v>
      </c>
      <c r="H11" s="31" t="s">
        <v>83</v>
      </c>
      <c r="I11" s="29" t="s">
        <v>59</v>
      </c>
      <c r="J11" s="24" t="s">
        <v>67</v>
      </c>
      <c r="K11" s="24" t="s">
        <v>8</v>
      </c>
      <c r="L11" s="31" t="s">
        <v>83</v>
      </c>
      <c r="M11" s="29" t="s">
        <v>59</v>
      </c>
      <c r="N11" s="29" t="s">
        <v>67</v>
      </c>
      <c r="O11" s="29" t="s">
        <v>8</v>
      </c>
      <c r="P11" s="31" t="s">
        <v>83</v>
      </c>
      <c r="Q11" s="29" t="s">
        <v>59</v>
      </c>
      <c r="R11" s="31" t="s">
        <v>83</v>
      </c>
      <c r="S11" s="29" t="s">
        <v>59</v>
      </c>
    </row>
    <row r="12" spans="1:19" ht="18" customHeight="1">
      <c r="A12" s="70" t="s">
        <v>10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2"/>
    </row>
    <row r="13" spans="1:19" ht="18" customHeight="1">
      <c r="A13" s="5"/>
      <c r="B13" s="38" t="s">
        <v>85</v>
      </c>
      <c r="C13" s="5"/>
      <c r="D13" s="5"/>
      <c r="E13" s="6"/>
      <c r="F13" s="6">
        <f>F14+F21+F23</f>
        <v>875879.57011820807</v>
      </c>
      <c r="G13" s="6">
        <f>G14+G21+G23</f>
        <v>8415</v>
      </c>
      <c r="H13" s="6">
        <f>F13</f>
        <v>875879.57011820807</v>
      </c>
      <c r="I13" s="6">
        <f>G13</f>
        <v>8415</v>
      </c>
      <c r="J13" s="6">
        <f>I13-H13</f>
        <v>-867464.57011820807</v>
      </c>
      <c r="K13" s="75" t="s">
        <v>69</v>
      </c>
      <c r="L13" s="6">
        <v>0</v>
      </c>
      <c r="M13" s="4">
        <v>0</v>
      </c>
      <c r="N13" s="4">
        <v>0</v>
      </c>
      <c r="O13" s="4"/>
      <c r="P13" s="4">
        <v>0</v>
      </c>
      <c r="Q13" s="4">
        <v>0</v>
      </c>
      <c r="R13" s="4">
        <v>0</v>
      </c>
      <c r="S13" s="4">
        <v>0</v>
      </c>
    </row>
    <row r="14" spans="1:19" ht="18" customHeight="1">
      <c r="A14" s="32"/>
      <c r="B14" s="51" t="s">
        <v>35</v>
      </c>
      <c r="C14" s="6"/>
      <c r="D14" s="6"/>
      <c r="E14" s="6"/>
      <c r="F14" s="6">
        <f>F16+F19</f>
        <v>134963.65611820802</v>
      </c>
      <c r="G14" s="6">
        <f>G16+G19</f>
        <v>0</v>
      </c>
      <c r="H14" s="6">
        <f t="shared" ref="H14:H27" si="0">F14</f>
        <v>134963.65611820802</v>
      </c>
      <c r="I14" s="6">
        <f t="shared" ref="I14:I27" si="1">G14</f>
        <v>0</v>
      </c>
      <c r="J14" s="6">
        <f t="shared" ref="J14:J27" si="2">I14-H14</f>
        <v>-134963.65611820802</v>
      </c>
      <c r="K14" s="75"/>
      <c r="L14" s="6">
        <v>0</v>
      </c>
      <c r="M14" s="4">
        <v>0</v>
      </c>
      <c r="N14" s="4">
        <v>0</v>
      </c>
      <c r="O14" s="4"/>
      <c r="P14" s="4">
        <v>0</v>
      </c>
      <c r="Q14" s="4">
        <v>0</v>
      </c>
      <c r="R14" s="4">
        <v>0</v>
      </c>
      <c r="S14" s="4">
        <v>0</v>
      </c>
    </row>
    <row r="15" spans="1:19" ht="33.75" customHeight="1">
      <c r="A15" s="6" t="s">
        <v>36</v>
      </c>
      <c r="B15" s="41" t="s">
        <v>37</v>
      </c>
      <c r="C15" s="6"/>
      <c r="D15" s="6"/>
      <c r="E15" s="6"/>
      <c r="F15" s="6">
        <f>F14</f>
        <v>134963.65611820802</v>
      </c>
      <c r="G15" s="6">
        <f>G14</f>
        <v>0</v>
      </c>
      <c r="H15" s="6">
        <f t="shared" si="0"/>
        <v>134963.65611820802</v>
      </c>
      <c r="I15" s="6">
        <f t="shared" si="1"/>
        <v>0</v>
      </c>
      <c r="J15" s="6">
        <f t="shared" si="2"/>
        <v>-134963.65611820802</v>
      </c>
      <c r="K15" s="75"/>
      <c r="L15" s="6">
        <v>0</v>
      </c>
      <c r="M15" s="4">
        <v>0</v>
      </c>
      <c r="N15" s="4">
        <v>0</v>
      </c>
      <c r="O15" s="4"/>
      <c r="P15" s="4">
        <v>0</v>
      </c>
      <c r="Q15" s="4">
        <v>0</v>
      </c>
      <c r="R15" s="4">
        <v>0</v>
      </c>
      <c r="S15" s="4">
        <v>0</v>
      </c>
    </row>
    <row r="16" spans="1:19" ht="18" customHeight="1">
      <c r="A16" s="6" t="s">
        <v>13</v>
      </c>
      <c r="B16" s="45" t="s">
        <v>38</v>
      </c>
      <c r="C16" s="7" t="s">
        <v>16</v>
      </c>
      <c r="D16" s="7">
        <v>1</v>
      </c>
      <c r="E16" s="7">
        <v>0</v>
      </c>
      <c r="F16" s="7">
        <f>SUM(F17:F18)</f>
        <v>72561.256118207995</v>
      </c>
      <c r="G16" s="7">
        <f>SUM(G17:G18)</f>
        <v>0</v>
      </c>
      <c r="H16" s="7">
        <f t="shared" si="0"/>
        <v>72561.256118207995</v>
      </c>
      <c r="I16" s="7">
        <f t="shared" si="1"/>
        <v>0</v>
      </c>
      <c r="J16" s="7">
        <f t="shared" si="2"/>
        <v>-72561.256118207995</v>
      </c>
      <c r="K16" s="75"/>
      <c r="L16" s="6">
        <v>0</v>
      </c>
      <c r="M16" s="4">
        <v>0</v>
      </c>
      <c r="N16" s="4">
        <v>0</v>
      </c>
      <c r="O16" s="4"/>
      <c r="P16" s="4">
        <v>0</v>
      </c>
      <c r="Q16" s="4">
        <v>0</v>
      </c>
      <c r="R16" s="4">
        <v>0</v>
      </c>
      <c r="S16" s="4">
        <v>0</v>
      </c>
    </row>
    <row r="17" spans="1:19" ht="36" customHeight="1">
      <c r="A17" s="62" t="s">
        <v>15</v>
      </c>
      <c r="B17" s="52" t="s">
        <v>80</v>
      </c>
      <c r="C17" s="10" t="s">
        <v>16</v>
      </c>
      <c r="D17" s="10">
        <v>1</v>
      </c>
      <c r="E17" s="11">
        <v>0</v>
      </c>
      <c r="F17" s="40">
        <v>63837.655199999994</v>
      </c>
      <c r="G17" s="11">
        <v>0</v>
      </c>
      <c r="H17" s="11">
        <f t="shared" si="0"/>
        <v>63837.655199999994</v>
      </c>
      <c r="I17" s="11">
        <f t="shared" si="1"/>
        <v>0</v>
      </c>
      <c r="J17" s="11">
        <f t="shared" si="2"/>
        <v>-63837.655199999994</v>
      </c>
      <c r="K17" s="75"/>
      <c r="L17" s="6">
        <v>0</v>
      </c>
      <c r="M17" s="4">
        <v>0</v>
      </c>
      <c r="N17" s="4">
        <v>0</v>
      </c>
      <c r="O17" s="4"/>
      <c r="P17" s="4">
        <v>0</v>
      </c>
      <c r="Q17" s="4">
        <v>0</v>
      </c>
      <c r="R17" s="4">
        <v>0</v>
      </c>
      <c r="S17" s="4">
        <v>0</v>
      </c>
    </row>
    <row r="18" spans="1:19" ht="65.25" customHeight="1">
      <c r="A18" s="62" t="s">
        <v>17</v>
      </c>
      <c r="B18" s="53" t="s">
        <v>39</v>
      </c>
      <c r="C18" s="10" t="s">
        <v>16</v>
      </c>
      <c r="D18" s="10">
        <v>1</v>
      </c>
      <c r="E18" s="11">
        <v>0</v>
      </c>
      <c r="F18" s="40">
        <v>8723.6009182080015</v>
      </c>
      <c r="G18" s="11">
        <v>0</v>
      </c>
      <c r="H18" s="11">
        <f t="shared" si="0"/>
        <v>8723.6009182080015</v>
      </c>
      <c r="I18" s="11">
        <f t="shared" si="1"/>
        <v>0</v>
      </c>
      <c r="J18" s="11">
        <f t="shared" si="2"/>
        <v>-8723.6009182080015</v>
      </c>
      <c r="K18" s="75"/>
      <c r="L18" s="6">
        <v>0</v>
      </c>
      <c r="M18" s="4">
        <v>0</v>
      </c>
      <c r="N18" s="4">
        <v>0</v>
      </c>
      <c r="O18" s="4"/>
      <c r="P18" s="4">
        <v>0</v>
      </c>
      <c r="Q18" s="4">
        <v>0</v>
      </c>
      <c r="R18" s="4">
        <v>0</v>
      </c>
      <c r="S18" s="4">
        <v>0</v>
      </c>
    </row>
    <row r="19" spans="1:19" ht="35.25" customHeight="1">
      <c r="A19" s="6" t="s">
        <v>19</v>
      </c>
      <c r="B19" s="45" t="s">
        <v>40</v>
      </c>
      <c r="C19" s="9"/>
      <c r="D19" s="9">
        <v>3</v>
      </c>
      <c r="E19" s="11">
        <v>0</v>
      </c>
      <c r="F19" s="7">
        <f>SUM(F20:F20)</f>
        <v>62402.400000000009</v>
      </c>
      <c r="G19" s="7">
        <f>SUM(G20:G20)</f>
        <v>0</v>
      </c>
      <c r="H19" s="11">
        <f t="shared" si="0"/>
        <v>62402.400000000009</v>
      </c>
      <c r="I19" s="11">
        <f t="shared" si="1"/>
        <v>0</v>
      </c>
      <c r="J19" s="11">
        <f t="shared" si="2"/>
        <v>-62402.400000000009</v>
      </c>
      <c r="K19" s="75"/>
      <c r="L19" s="6">
        <v>0</v>
      </c>
      <c r="M19" s="4">
        <v>0</v>
      </c>
      <c r="N19" s="4">
        <v>0</v>
      </c>
      <c r="O19" s="4"/>
      <c r="P19" s="4">
        <v>0</v>
      </c>
      <c r="Q19" s="4">
        <v>0</v>
      </c>
      <c r="R19" s="4">
        <v>0</v>
      </c>
      <c r="S19" s="4">
        <v>0</v>
      </c>
    </row>
    <row r="20" spans="1:19" ht="18" customHeight="1">
      <c r="A20" s="6" t="s">
        <v>19</v>
      </c>
      <c r="B20" s="54" t="s">
        <v>42</v>
      </c>
      <c r="C20" s="10" t="s">
        <v>16</v>
      </c>
      <c r="D20" s="10">
        <v>1</v>
      </c>
      <c r="E20" s="11">
        <v>0</v>
      </c>
      <c r="F20" s="40">
        <v>62402.400000000009</v>
      </c>
      <c r="G20" s="7">
        <v>0</v>
      </c>
      <c r="H20" s="7">
        <f t="shared" si="0"/>
        <v>62402.400000000009</v>
      </c>
      <c r="I20" s="7">
        <f t="shared" si="1"/>
        <v>0</v>
      </c>
      <c r="J20" s="7">
        <f t="shared" si="2"/>
        <v>-62402.400000000009</v>
      </c>
      <c r="K20" s="75"/>
      <c r="L20" s="6">
        <v>0</v>
      </c>
      <c r="M20" s="4">
        <v>0</v>
      </c>
      <c r="N20" s="4">
        <v>0</v>
      </c>
      <c r="O20" s="4"/>
      <c r="P20" s="4">
        <v>0</v>
      </c>
      <c r="Q20" s="4">
        <v>0</v>
      </c>
      <c r="R20" s="4">
        <v>0</v>
      </c>
      <c r="S20" s="4">
        <v>0</v>
      </c>
    </row>
    <row r="21" spans="1:19" s="22" customFormat="1" ht="16.5" customHeight="1">
      <c r="A21" s="12"/>
      <c r="B21" s="16" t="s">
        <v>43</v>
      </c>
      <c r="C21" s="15"/>
      <c r="D21" s="9"/>
      <c r="E21" s="9"/>
      <c r="F21" s="9">
        <f>F22</f>
        <v>601881</v>
      </c>
      <c r="G21" s="9">
        <f>G22</f>
        <v>8415</v>
      </c>
      <c r="H21" s="9">
        <f t="shared" si="0"/>
        <v>601881</v>
      </c>
      <c r="I21" s="9">
        <f t="shared" si="1"/>
        <v>8415</v>
      </c>
      <c r="J21" s="9">
        <f t="shared" si="2"/>
        <v>-593466</v>
      </c>
      <c r="K21" s="75"/>
      <c r="L21" s="6">
        <v>0</v>
      </c>
      <c r="M21" s="21">
        <v>0</v>
      </c>
      <c r="N21" s="21">
        <v>0</v>
      </c>
      <c r="O21" s="21"/>
      <c r="P21" s="21">
        <v>0</v>
      </c>
      <c r="Q21" s="21">
        <v>0</v>
      </c>
      <c r="R21" s="21">
        <v>0</v>
      </c>
      <c r="S21" s="21">
        <v>0</v>
      </c>
    </row>
    <row r="22" spans="1:19" s="22" customFormat="1" ht="33.75" customHeight="1">
      <c r="A22" s="12" t="s">
        <v>62</v>
      </c>
      <c r="B22" s="14" t="s">
        <v>44</v>
      </c>
      <c r="C22" s="9" t="s">
        <v>18</v>
      </c>
      <c r="D22" s="9">
        <v>10575</v>
      </c>
      <c r="E22" s="9">
        <f>D22*I22/F22</f>
        <v>147.85086254591855</v>
      </c>
      <c r="F22" s="9">
        <v>601881</v>
      </c>
      <c r="G22" s="9">
        <v>8415</v>
      </c>
      <c r="H22" s="9">
        <f t="shared" si="0"/>
        <v>601881</v>
      </c>
      <c r="I22" s="9">
        <f t="shared" si="1"/>
        <v>8415</v>
      </c>
      <c r="J22" s="9">
        <f t="shared" si="2"/>
        <v>-593466</v>
      </c>
      <c r="K22" s="75"/>
      <c r="L22" s="6">
        <v>0</v>
      </c>
      <c r="M22" s="21">
        <v>0</v>
      </c>
      <c r="N22" s="21">
        <v>0</v>
      </c>
      <c r="O22" s="21"/>
      <c r="P22" s="21">
        <v>0</v>
      </c>
      <c r="Q22" s="21">
        <v>0</v>
      </c>
      <c r="R22" s="21">
        <v>0</v>
      </c>
      <c r="S22" s="21">
        <v>0</v>
      </c>
    </row>
    <row r="23" spans="1:19" ht="18" customHeight="1">
      <c r="A23" s="7"/>
      <c r="B23" s="51" t="s">
        <v>45</v>
      </c>
      <c r="C23" s="9"/>
      <c r="D23" s="9">
        <f>D24</f>
        <v>3</v>
      </c>
      <c r="E23" s="10">
        <v>0</v>
      </c>
      <c r="F23" s="9">
        <f t="shared" ref="F23:G23" si="3">F24</f>
        <v>139034.91399999999</v>
      </c>
      <c r="G23" s="9">
        <f t="shared" si="3"/>
        <v>0</v>
      </c>
      <c r="H23" s="9">
        <f t="shared" si="0"/>
        <v>139034.91399999999</v>
      </c>
      <c r="I23" s="9">
        <f t="shared" si="1"/>
        <v>0</v>
      </c>
      <c r="J23" s="9">
        <f t="shared" si="2"/>
        <v>-139034.91399999999</v>
      </c>
      <c r="K23" s="75"/>
      <c r="L23" s="6">
        <v>0</v>
      </c>
      <c r="M23" s="4">
        <v>0</v>
      </c>
      <c r="N23" s="4">
        <v>0</v>
      </c>
      <c r="O23" s="4"/>
      <c r="P23" s="4">
        <v>0</v>
      </c>
      <c r="Q23" s="4">
        <v>0</v>
      </c>
      <c r="R23" s="4">
        <v>0</v>
      </c>
      <c r="S23" s="4">
        <v>0</v>
      </c>
    </row>
    <row r="24" spans="1:19" ht="18" customHeight="1">
      <c r="A24" s="7">
        <v>3</v>
      </c>
      <c r="B24" s="45" t="s">
        <v>46</v>
      </c>
      <c r="C24" s="9"/>
      <c r="D24" s="9">
        <f>SUM(D25:D27)</f>
        <v>3</v>
      </c>
      <c r="E24" s="9">
        <v>0</v>
      </c>
      <c r="F24" s="9">
        <f>F25+F26+F27</f>
        <v>139034.91399999999</v>
      </c>
      <c r="G24" s="9">
        <f>G25+G26+G27</f>
        <v>0</v>
      </c>
      <c r="H24" s="9">
        <f t="shared" si="0"/>
        <v>139034.91399999999</v>
      </c>
      <c r="I24" s="9">
        <f t="shared" si="1"/>
        <v>0</v>
      </c>
      <c r="J24" s="9">
        <f t="shared" si="2"/>
        <v>-139034.91399999999</v>
      </c>
      <c r="K24" s="75"/>
      <c r="L24" s="6">
        <v>0</v>
      </c>
      <c r="M24" s="4">
        <v>0</v>
      </c>
      <c r="N24" s="4">
        <v>0</v>
      </c>
      <c r="O24" s="4"/>
      <c r="P24" s="4">
        <v>0</v>
      </c>
      <c r="Q24" s="4">
        <v>0</v>
      </c>
      <c r="R24" s="4">
        <v>0</v>
      </c>
      <c r="S24" s="4">
        <v>0</v>
      </c>
    </row>
    <row r="25" spans="1:19" ht="18" customHeight="1">
      <c r="A25" s="62" t="s">
        <v>26</v>
      </c>
      <c r="B25" s="60" t="s">
        <v>47</v>
      </c>
      <c r="C25" s="10" t="s">
        <v>16</v>
      </c>
      <c r="D25" s="10">
        <v>1</v>
      </c>
      <c r="E25" s="9">
        <v>0</v>
      </c>
      <c r="F25" s="40">
        <v>15011.315000000001</v>
      </c>
      <c r="G25" s="11"/>
      <c r="H25" s="11">
        <f t="shared" si="0"/>
        <v>15011.315000000001</v>
      </c>
      <c r="I25" s="11">
        <f t="shared" si="1"/>
        <v>0</v>
      </c>
      <c r="J25" s="11">
        <f t="shared" si="2"/>
        <v>-15011.315000000001</v>
      </c>
      <c r="K25" s="75"/>
      <c r="L25" s="6">
        <v>0</v>
      </c>
      <c r="M25" s="4">
        <v>0</v>
      </c>
      <c r="N25" s="4">
        <v>0</v>
      </c>
      <c r="O25" s="4"/>
      <c r="P25" s="4">
        <v>0</v>
      </c>
      <c r="Q25" s="4">
        <v>0</v>
      </c>
      <c r="R25" s="4">
        <v>0</v>
      </c>
      <c r="S25" s="4">
        <v>0</v>
      </c>
    </row>
    <row r="26" spans="1:19" ht="18" customHeight="1">
      <c r="A26" s="62" t="s">
        <v>27</v>
      </c>
      <c r="B26" s="60" t="s">
        <v>48</v>
      </c>
      <c r="C26" s="10" t="s">
        <v>16</v>
      </c>
      <c r="D26" s="10">
        <v>1</v>
      </c>
      <c r="E26" s="10">
        <v>0</v>
      </c>
      <c r="F26" s="40">
        <v>5309.9319999999998</v>
      </c>
      <c r="G26" s="11"/>
      <c r="H26" s="11">
        <f t="shared" si="0"/>
        <v>5309.9319999999998</v>
      </c>
      <c r="I26" s="11">
        <f t="shared" si="1"/>
        <v>0</v>
      </c>
      <c r="J26" s="11">
        <f t="shared" si="2"/>
        <v>-5309.9319999999998</v>
      </c>
      <c r="K26" s="75"/>
      <c r="L26" s="6">
        <v>0</v>
      </c>
      <c r="M26" s="4">
        <v>0</v>
      </c>
      <c r="N26" s="4">
        <v>0</v>
      </c>
      <c r="O26" s="4"/>
      <c r="P26" s="4">
        <v>0</v>
      </c>
      <c r="Q26" s="4">
        <v>0</v>
      </c>
      <c r="R26" s="4">
        <v>0</v>
      </c>
      <c r="S26" s="4">
        <v>0</v>
      </c>
    </row>
    <row r="27" spans="1:19" ht="18" customHeight="1">
      <c r="A27" s="62" t="s">
        <v>28</v>
      </c>
      <c r="B27" s="60" t="s">
        <v>91</v>
      </c>
      <c r="C27" s="10" t="s">
        <v>16</v>
      </c>
      <c r="D27" s="10">
        <v>1</v>
      </c>
      <c r="E27" s="10">
        <v>0</v>
      </c>
      <c r="F27" s="40">
        <v>118713.667</v>
      </c>
      <c r="G27" s="11"/>
      <c r="H27" s="11">
        <f t="shared" si="0"/>
        <v>118713.667</v>
      </c>
      <c r="I27" s="11">
        <f t="shared" si="1"/>
        <v>0</v>
      </c>
      <c r="J27" s="11">
        <f t="shared" si="2"/>
        <v>-118713.667</v>
      </c>
      <c r="K27" s="75"/>
      <c r="L27" s="6">
        <v>0</v>
      </c>
      <c r="M27" s="4">
        <v>0</v>
      </c>
      <c r="N27" s="4">
        <v>0</v>
      </c>
      <c r="O27" s="4"/>
      <c r="P27" s="4">
        <v>0</v>
      </c>
      <c r="Q27" s="4">
        <v>0</v>
      </c>
      <c r="R27" s="4">
        <v>0</v>
      </c>
      <c r="S27" s="4">
        <v>0</v>
      </c>
    </row>
    <row r="28" spans="1:19" ht="18" customHeight="1">
      <c r="A28" s="35"/>
      <c r="B28" s="55"/>
      <c r="C28" s="56"/>
      <c r="D28" s="57"/>
      <c r="E28" s="57"/>
      <c r="F28" s="57"/>
      <c r="G28" s="57"/>
      <c r="H28" s="57"/>
      <c r="I28" s="57"/>
      <c r="J28" s="57"/>
      <c r="K28" s="35"/>
      <c r="L28" s="36"/>
      <c r="M28" s="37"/>
      <c r="N28" s="37"/>
      <c r="O28" s="37"/>
      <c r="P28" s="37"/>
      <c r="Q28" s="37"/>
      <c r="R28" s="37"/>
      <c r="S28" s="37"/>
    </row>
    <row r="29" spans="1:19" ht="15.75" customHeight="1">
      <c r="A29" s="65" t="s">
        <v>79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</row>
  </sheetData>
  <mergeCells count="14">
    <mergeCell ref="A12:S12"/>
    <mergeCell ref="A29:S30"/>
    <mergeCell ref="A2:S6"/>
    <mergeCell ref="A9:A11"/>
    <mergeCell ref="B9:S9"/>
    <mergeCell ref="B10:B11"/>
    <mergeCell ref="C10:C11"/>
    <mergeCell ref="D10:E10"/>
    <mergeCell ref="F10:G10"/>
    <mergeCell ref="H10:K10"/>
    <mergeCell ref="L10:O10"/>
    <mergeCell ref="P10:Q10"/>
    <mergeCell ref="R10:S10"/>
    <mergeCell ref="K13:K27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S15"/>
  <sheetViews>
    <sheetView tabSelected="1" view="pageBreakPreview" zoomScale="60" zoomScaleNormal="70" workbookViewId="0">
      <pane ySplit="8" topLeftCell="A9" activePane="bottomLeft" state="frozen"/>
      <selection pane="bottomLeft" activeCell="A2" sqref="A2:F6"/>
    </sheetView>
  </sheetViews>
  <sheetFormatPr defaultRowHeight="15.75"/>
  <cols>
    <col min="1" max="1" width="56.7109375" style="2" customWidth="1"/>
    <col min="2" max="2" width="30.85546875" style="2" customWidth="1"/>
    <col min="3" max="4" width="23.28515625" style="2" customWidth="1"/>
    <col min="5" max="5" width="24.140625" style="2" customWidth="1"/>
    <col min="6" max="6" width="27.140625" style="2" bestFit="1" customWidth="1"/>
    <col min="7" max="7" width="12.7109375" style="2" customWidth="1"/>
    <col min="8" max="8" width="9.140625" style="2"/>
    <col min="9" max="9" width="12.7109375" style="2" customWidth="1"/>
    <col min="10" max="10" width="13.7109375" style="2" customWidth="1"/>
    <col min="11" max="11" width="12" style="2" customWidth="1"/>
    <col min="12" max="14" width="9.140625" style="2"/>
    <col min="15" max="15" width="12.85546875" style="2" customWidth="1"/>
    <col min="16" max="19" width="9.140625" style="2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 ht="15.75" customHeight="1">
      <c r="A2" s="69" t="s">
        <v>93</v>
      </c>
      <c r="B2" s="69"/>
      <c r="C2" s="69"/>
      <c r="D2" s="69"/>
      <c r="E2" s="69"/>
      <c r="F2" s="6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15.75" customHeight="1">
      <c r="A3" s="69"/>
      <c r="B3" s="69"/>
      <c r="C3" s="69"/>
      <c r="D3" s="69"/>
      <c r="E3" s="69"/>
      <c r="F3" s="6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15.75" customHeight="1">
      <c r="A4" s="69"/>
      <c r="B4" s="69"/>
      <c r="C4" s="69"/>
      <c r="D4" s="69"/>
      <c r="E4" s="69"/>
      <c r="F4" s="6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ht="15.75" customHeight="1">
      <c r="A5" s="69"/>
      <c r="B5" s="69"/>
      <c r="C5" s="69"/>
      <c r="D5" s="69"/>
      <c r="E5" s="69"/>
      <c r="F5" s="6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ht="83.25" customHeight="1">
      <c r="A6" s="69"/>
      <c r="B6" s="69"/>
      <c r="C6" s="69"/>
      <c r="D6" s="69"/>
      <c r="E6" s="69"/>
      <c r="F6" s="6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8" spans="1:19" ht="126" customHeight="1">
      <c r="A8" s="20" t="s">
        <v>58</v>
      </c>
      <c r="B8" s="20" t="s">
        <v>49</v>
      </c>
      <c r="C8" s="20" t="s">
        <v>50</v>
      </c>
      <c r="D8" s="20" t="s">
        <v>51</v>
      </c>
      <c r="E8" s="20" t="s">
        <v>52</v>
      </c>
      <c r="F8" s="20" t="s">
        <v>53</v>
      </c>
    </row>
    <row r="9" spans="1:19" ht="63" customHeight="1">
      <c r="A9" s="3" t="s">
        <v>54</v>
      </c>
      <c r="B9" s="26">
        <v>0.12</v>
      </c>
      <c r="C9" s="26">
        <v>0.24</v>
      </c>
      <c r="D9" s="26">
        <v>0.12</v>
      </c>
      <c r="E9" s="4" t="s">
        <v>63</v>
      </c>
      <c r="F9" s="4" t="s">
        <v>64</v>
      </c>
    </row>
    <row r="10" spans="1:19" ht="48.75" customHeight="1">
      <c r="A10" s="3" t="s">
        <v>55</v>
      </c>
      <c r="B10" s="28">
        <v>0.85</v>
      </c>
      <c r="C10" s="26">
        <v>0.84</v>
      </c>
      <c r="D10" s="28">
        <v>0.85</v>
      </c>
      <c r="E10" s="4" t="s">
        <v>63</v>
      </c>
      <c r="F10" s="4" t="s">
        <v>64</v>
      </c>
    </row>
    <row r="11" spans="1:19" ht="56.25" customHeight="1">
      <c r="A11" s="3" t="s">
        <v>56</v>
      </c>
      <c r="B11" s="4" t="s">
        <v>64</v>
      </c>
      <c r="C11" s="4" t="s">
        <v>64</v>
      </c>
      <c r="D11" s="4" t="s">
        <v>64</v>
      </c>
      <c r="E11" s="4" t="s">
        <v>63</v>
      </c>
      <c r="F11" s="4" t="s">
        <v>64</v>
      </c>
    </row>
    <row r="12" spans="1:19" ht="48.75" customHeight="1">
      <c r="A12" s="3" t="s">
        <v>57</v>
      </c>
      <c r="B12" s="25">
        <v>8907</v>
      </c>
      <c r="C12" s="25">
        <v>22795</v>
      </c>
      <c r="D12" s="25">
        <v>9930</v>
      </c>
      <c r="E12" s="4" t="s">
        <v>63</v>
      </c>
      <c r="F12" s="4" t="s">
        <v>64</v>
      </c>
    </row>
    <row r="13" spans="1:19" ht="21" customHeight="1"/>
    <row r="14" spans="1:19" ht="15.75" customHeight="1">
      <c r="A14" s="65" t="s">
        <v>81</v>
      </c>
      <c r="B14" s="65"/>
      <c r="C14" s="65"/>
      <c r="D14" s="65"/>
      <c r="E14" s="65"/>
      <c r="F14" s="65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19">
      <c r="A15" s="65"/>
      <c r="B15" s="65"/>
      <c r="C15" s="65"/>
      <c r="D15" s="65"/>
      <c r="E15" s="65"/>
      <c r="F15" s="65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</sheetData>
  <mergeCells count="2">
    <mergeCell ref="A2:F6"/>
    <mergeCell ref="A14:F1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водоснабжение-1 </vt:lpstr>
      <vt:lpstr>водоснабжение-2</vt:lpstr>
      <vt:lpstr>водоотведение-1</vt:lpstr>
      <vt:lpstr>водоотведение 2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2018-06-14T09:13:56Z</dcterms:modified>
</cp:coreProperties>
</file>