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ОДА" sheetId="1" r:id="rId1"/>
    <sheet name="КАНАЛ" sheetId="4" r:id="rId2"/>
    <sheet name="Лист2" sheetId="2" r:id="rId3"/>
    <sheet name="Лист3" sheetId="3" r:id="rId4"/>
  </sheets>
  <definedNames>
    <definedName name="_xlnm.Print_Titles" localSheetId="0">ВОДА!$4:$8</definedName>
    <definedName name="_xlnm.Print_Titles" localSheetId="1">КАНАЛ!$3:$7</definedName>
    <definedName name="_xlnm.Print_Area" localSheetId="0">ВОДА!$A$1:$Z$81</definedName>
    <definedName name="_xlnm.Print_Area" localSheetId="1">КАНАЛ!$A$1:$Z$45</definedName>
  </definedNames>
  <calcPr calcId="124519" iterate="1"/>
</workbook>
</file>

<file path=xl/calcChain.xml><?xml version="1.0" encoding="utf-8"?>
<calcChain xmlns="http://schemas.openxmlformats.org/spreadsheetml/2006/main">
  <c r="J9" i="1"/>
  <c r="K9"/>
  <c r="M9"/>
  <c r="I9"/>
  <c r="M17" i="4"/>
  <c r="J23" i="1" l="1"/>
  <c r="M38" i="4"/>
  <c r="M39"/>
  <c r="M37"/>
  <c r="M18"/>
  <c r="M19"/>
  <c r="M20"/>
  <c r="M21"/>
  <c r="M22"/>
  <c r="M23"/>
  <c r="M24"/>
  <c r="M25"/>
  <c r="M26"/>
  <c r="M27"/>
  <c r="M28"/>
  <c r="M29"/>
  <c r="M30"/>
  <c r="M31"/>
  <c r="M32"/>
  <c r="M34"/>
  <c r="M33" s="1"/>
  <c r="M14"/>
  <c r="M13"/>
  <c r="M11"/>
  <c r="M10"/>
  <c r="M77" i="1"/>
  <c r="M79" s="1"/>
  <c r="M75"/>
  <c r="M74" s="1"/>
  <c r="M73" s="1"/>
  <c r="M72"/>
  <c r="M71"/>
  <c r="M67"/>
  <c r="M68"/>
  <c r="M69"/>
  <c r="M66"/>
  <c r="M58"/>
  <c r="M59"/>
  <c r="M60"/>
  <c r="M61"/>
  <c r="M62"/>
  <c r="M63"/>
  <c r="M57"/>
  <c r="M55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24"/>
  <c r="M18"/>
  <c r="M19"/>
  <c r="M20"/>
  <c r="M21"/>
  <c r="M17"/>
  <c r="M12"/>
  <c r="M13"/>
  <c r="M14"/>
  <c r="M15"/>
  <c r="M11"/>
  <c r="M36" i="4" l="1"/>
  <c r="M35" s="1"/>
  <c r="M16"/>
  <c r="M15" s="1"/>
  <c r="M23" i="1"/>
  <c r="M76"/>
  <c r="M56"/>
  <c r="M22" s="1"/>
  <c r="M70"/>
  <c r="M65"/>
  <c r="M64" l="1"/>
  <c r="E16" i="4" l="1"/>
  <c r="F16"/>
  <c r="K50" i="1" l="1"/>
  <c r="F23"/>
  <c r="E23"/>
  <c r="J41" i="4"/>
  <c r="M41" s="1"/>
  <c r="I41"/>
  <c r="I43" s="1"/>
  <c r="J79" i="1"/>
  <c r="J77"/>
  <c r="I77"/>
  <c r="I79" s="1"/>
  <c r="J16" i="4"/>
  <c r="I16"/>
  <c r="K38"/>
  <c r="K39"/>
  <c r="K37"/>
  <c r="I36"/>
  <c r="I35" s="1"/>
  <c r="J36"/>
  <c r="J35" s="1"/>
  <c r="K34"/>
  <c r="K33" s="1"/>
  <c r="I33"/>
  <c r="J33"/>
  <c r="K18"/>
  <c r="K19"/>
  <c r="K20"/>
  <c r="K21"/>
  <c r="K22"/>
  <c r="K23"/>
  <c r="K24"/>
  <c r="K25"/>
  <c r="K26"/>
  <c r="K27"/>
  <c r="K28"/>
  <c r="K29"/>
  <c r="K30"/>
  <c r="K31"/>
  <c r="K32"/>
  <c r="K17"/>
  <c r="K14"/>
  <c r="K13"/>
  <c r="K11"/>
  <c r="K10"/>
  <c r="F36"/>
  <c r="E36"/>
  <c r="F33"/>
  <c r="F42" s="1"/>
  <c r="E33"/>
  <c r="E42" s="1"/>
  <c r="F12"/>
  <c r="I12"/>
  <c r="I9" s="1"/>
  <c r="I8" s="1"/>
  <c r="J12"/>
  <c r="J9" s="1"/>
  <c r="J8" s="1"/>
  <c r="M12"/>
  <c r="M9" s="1"/>
  <c r="M8" s="1"/>
  <c r="E12"/>
  <c r="F43"/>
  <c r="E43"/>
  <c r="F40"/>
  <c r="E40"/>
  <c r="M40" l="1"/>
  <c r="M42" s="1"/>
  <c r="M43"/>
  <c r="M44"/>
  <c r="J43"/>
  <c r="K16"/>
  <c r="K15" s="1"/>
  <c r="I15"/>
  <c r="I44" s="1"/>
  <c r="I45" s="1"/>
  <c r="K12"/>
  <c r="K9" s="1"/>
  <c r="K8" s="1"/>
  <c r="J15"/>
  <c r="J44" s="1"/>
  <c r="I40"/>
  <c r="K41"/>
  <c r="K40" s="1"/>
  <c r="K36"/>
  <c r="K35" s="1"/>
  <c r="J40"/>
  <c r="M45" l="1"/>
  <c r="K43"/>
  <c r="J45"/>
  <c r="K44"/>
  <c r="K42"/>
  <c r="J42"/>
  <c r="I42"/>
  <c r="E79" i="1" l="1"/>
  <c r="H23"/>
  <c r="H65"/>
  <c r="E70"/>
  <c r="F70"/>
  <c r="H70"/>
  <c r="E74"/>
  <c r="E73" s="1"/>
  <c r="F74"/>
  <c r="F73" s="1"/>
  <c r="H74"/>
  <c r="H73" s="1"/>
  <c r="E76"/>
  <c r="F76"/>
  <c r="H76"/>
  <c r="F79"/>
  <c r="H79"/>
  <c r="F81"/>
  <c r="J70"/>
  <c r="I70"/>
  <c r="J74"/>
  <c r="J73" s="1"/>
  <c r="I74"/>
  <c r="I73" s="1"/>
  <c r="K75"/>
  <c r="K74" s="1"/>
  <c r="K73" s="1"/>
  <c r="K72"/>
  <c r="K71"/>
  <c r="J65"/>
  <c r="J64" s="1"/>
  <c r="I65"/>
  <c r="K67"/>
  <c r="K68"/>
  <c r="K69"/>
  <c r="K66"/>
  <c r="E56"/>
  <c r="F56"/>
  <c r="H56"/>
  <c r="J56"/>
  <c r="J22" s="1"/>
  <c r="I56"/>
  <c r="K58"/>
  <c r="K59"/>
  <c r="K60"/>
  <c r="K61"/>
  <c r="K62"/>
  <c r="K63"/>
  <c r="K57"/>
  <c r="K55"/>
  <c r="I23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1"/>
  <c r="K52"/>
  <c r="K53"/>
  <c r="K54"/>
  <c r="K24"/>
  <c r="K18"/>
  <c r="K19"/>
  <c r="K20"/>
  <c r="K21"/>
  <c r="K17"/>
  <c r="K12"/>
  <c r="K13"/>
  <c r="K14"/>
  <c r="K15"/>
  <c r="K11"/>
  <c r="E16"/>
  <c r="F16"/>
  <c r="H16"/>
  <c r="E10"/>
  <c r="F10"/>
  <c r="H10"/>
  <c r="J10"/>
  <c r="M10"/>
  <c r="I10"/>
  <c r="J16"/>
  <c r="M16"/>
  <c r="U16"/>
  <c r="V16"/>
  <c r="I16"/>
  <c r="E64" l="1"/>
  <c r="F64"/>
  <c r="H64"/>
  <c r="M80"/>
  <c r="M78" s="1"/>
  <c r="J80"/>
  <c r="J81" s="1"/>
  <c r="I22"/>
  <c r="K70"/>
  <c r="H22"/>
  <c r="K65"/>
  <c r="K56"/>
  <c r="J76"/>
  <c r="K77"/>
  <c r="I76"/>
  <c r="I64"/>
  <c r="K10"/>
  <c r="K23"/>
  <c r="K16"/>
  <c r="E81"/>
  <c r="J78" l="1"/>
  <c r="H78"/>
  <c r="M81"/>
  <c r="K64"/>
  <c r="I78"/>
  <c r="I80"/>
  <c r="I81" s="1"/>
  <c r="K81" s="1"/>
  <c r="K22"/>
  <c r="K79"/>
  <c r="K76"/>
  <c r="F9" i="4"/>
  <c r="F45" s="1"/>
  <c r="E9"/>
  <c r="E45" s="1"/>
  <c r="K78" i="1" l="1"/>
  <c r="K45" i="4"/>
</calcChain>
</file>

<file path=xl/sharedStrings.xml><?xml version="1.0" encoding="utf-8"?>
<sst xmlns="http://schemas.openxmlformats.org/spreadsheetml/2006/main" count="411" uniqueCount="235">
  <si>
    <t>№ п/п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</si>
  <si>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</si>
  <si>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</si>
  <si>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</si>
  <si>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</si>
  <si>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</si>
  <si>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</si>
  <si>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</si>
  <si>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</si>
  <si>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>Наименование мероприятий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</si>
  <si>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</si>
  <si>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</si>
  <si>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</si>
  <si>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</si>
  <si>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</si>
  <si>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</si>
  <si>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</si>
  <si>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собственные средства</t>
  </si>
  <si>
    <t>Бюджетные средства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</si>
  <si>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</si>
  <si>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</si>
  <si>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</si>
  <si>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</si>
  <si>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Амортизация</t>
  </si>
  <si>
    <t>Прибыль</t>
  </si>
  <si>
    <t>план</t>
  </si>
  <si>
    <t>факт</t>
  </si>
  <si>
    <t>факт прошлого года</t>
  </si>
  <si>
    <t>факт текущего года</t>
  </si>
  <si>
    <t>Служба водоснабжения и наладки</t>
  </si>
  <si>
    <t>шт</t>
  </si>
  <si>
    <t>Раздел 2</t>
  </si>
  <si>
    <t>Приборизация системы водоснабжения</t>
  </si>
  <si>
    <t>м</t>
  </si>
  <si>
    <t xml:space="preserve"> 1.2</t>
  </si>
  <si>
    <t xml:space="preserve"> 2.1</t>
  </si>
  <si>
    <t xml:space="preserve"> 3.1</t>
  </si>
  <si>
    <t xml:space="preserve"> 3.2</t>
  </si>
  <si>
    <t xml:space="preserve"> 4.1</t>
  </si>
  <si>
    <t xml:space="preserve"> 5.1</t>
  </si>
  <si>
    <t>Раздел 1</t>
  </si>
  <si>
    <t>Станция аэрации</t>
  </si>
  <si>
    <t>заемные  средства</t>
  </si>
  <si>
    <t>услуги водоснабжения, город Караганда, поселок Актас</t>
  </si>
  <si>
    <t>услуги водоотведения, город Караганда,поселок Актас</t>
  </si>
  <si>
    <t>бюджетные средства</t>
  </si>
  <si>
    <t>Заемные средства</t>
  </si>
  <si>
    <t>Раздел 1 Служба водоснабжения и очистки</t>
  </si>
  <si>
    <t>Блок основных сооружений</t>
  </si>
  <si>
    <t xml:space="preserve">Замена запорной арматуры </t>
  </si>
  <si>
    <t>Капитальный ремонт фильтра</t>
  </si>
  <si>
    <t>Модернизация баков коагулянта</t>
  </si>
  <si>
    <t>Замена трубопроводов и запорной арматуры на станции повторного использования воды</t>
  </si>
  <si>
    <t>Замена трубопроводов комплекса очистки воды</t>
  </si>
  <si>
    <t xml:space="preserve">Оборудование для лаборатории по контролю качеству питьевой воды </t>
  </si>
  <si>
    <t>УФ-Вид спектрометр Сary-60</t>
  </si>
  <si>
    <t>Флуоресцентный спектрофотометр Cary Eclipsi</t>
  </si>
  <si>
    <t>Дистиллятор АЭ 25 МО</t>
  </si>
  <si>
    <t>Термостат ТС -1/80 СПУ</t>
  </si>
  <si>
    <t>Сушильный шкаф</t>
  </si>
  <si>
    <t xml:space="preserve">Раздел 2 </t>
  </si>
  <si>
    <t>Реконструкция и капитальный ремонт сетей</t>
  </si>
  <si>
    <t>Водопровод ул.Жамбыла от пр.Б.Жырау до ул.Гоголя Д-200 мм</t>
  </si>
  <si>
    <t>Водопровод ул.Стадионная, д.2а-100 Д-110 мм</t>
  </si>
  <si>
    <t>Водопровод по ул.Сталелитейной м-на 12-13  (12 м-н, д.1-51) Д-200 мм</t>
  </si>
  <si>
    <t>Водопровод сети  м-на Шахтерский Д-160 мм</t>
  </si>
  <si>
    <t>Разработка проектно-сметной докуменитации на реконструкцию инженерных сетей и коммуникаций</t>
  </si>
  <si>
    <t xml:space="preserve"> 1.1</t>
  </si>
  <si>
    <t xml:space="preserve"> 2.2</t>
  </si>
  <si>
    <t>Замена запорной арматуры</t>
  </si>
  <si>
    <t xml:space="preserve"> 2.3</t>
  </si>
  <si>
    <t>Аппарат для сварки  ПЭ Д-90-315 мм</t>
  </si>
  <si>
    <t>Аппарат для сварки  ПЭ Д-500-800 мм</t>
  </si>
  <si>
    <t>Бензиновый генератор ММ 550 мощностью 7,0 кВт</t>
  </si>
  <si>
    <t>Дизельный генератор APD 16А мощностью 11,6 кВт</t>
  </si>
  <si>
    <t>Генератор переменного тока синхронный, трехфазный мощностью 11 кВт</t>
  </si>
  <si>
    <t>Экскаватор колесный HYUNDAI R180W-9S</t>
  </si>
  <si>
    <t>Раздел 3 Энерго-механический цех водоснабжения</t>
  </si>
  <si>
    <t>Автоматизация и реконструкция насосных станций</t>
  </si>
  <si>
    <t>Автоматизация водопроводной насосной станиции Ермекова 114/1 (центробежный насос вертикальный)</t>
  </si>
  <si>
    <t>Автоматизация водопроводной насосной станции Ермекова 77/3 (центробежный насос вертикальный)</t>
  </si>
  <si>
    <t>Замена вводного кабеля, установка электрооборудования по подкачивающим насосным станциям</t>
  </si>
  <si>
    <t>Автоматизация тепловых пунктов</t>
  </si>
  <si>
    <t>Раздел 4 Отдел главного технолога</t>
  </si>
  <si>
    <t>Установка приборов технологического учета на распределительных сетях</t>
  </si>
  <si>
    <t>Раздел 5. Служба сбыта</t>
  </si>
  <si>
    <t xml:space="preserve">АСКУВ (Автоматизированная система коммерческого учета воды) </t>
  </si>
  <si>
    <t xml:space="preserve"> 1.1.1</t>
  </si>
  <si>
    <t xml:space="preserve"> 1.1.2</t>
  </si>
  <si>
    <t xml:space="preserve"> 1.1.3</t>
  </si>
  <si>
    <t xml:space="preserve"> 1.1.4</t>
  </si>
  <si>
    <t xml:space="preserve"> 1.1.5</t>
  </si>
  <si>
    <t xml:space="preserve"> 1.2.1</t>
  </si>
  <si>
    <t xml:space="preserve"> 1.2.2</t>
  </si>
  <si>
    <t xml:space="preserve"> 1.2.3</t>
  </si>
  <si>
    <t xml:space="preserve"> 1.2.4</t>
  </si>
  <si>
    <t xml:space="preserve"> 1.2.5</t>
  </si>
  <si>
    <t xml:space="preserve"> 2.1.1</t>
  </si>
  <si>
    <t xml:space="preserve"> 2.1.2</t>
  </si>
  <si>
    <t xml:space="preserve"> 2.1.3</t>
  </si>
  <si>
    <t xml:space="preserve"> 2.1.4</t>
  </si>
  <si>
    <t xml:space="preserve"> 2.1.5</t>
  </si>
  <si>
    <t xml:space="preserve"> 2.1.6</t>
  </si>
  <si>
    <t xml:space="preserve"> 2.1.7</t>
  </si>
  <si>
    <t xml:space="preserve"> 2.1.8</t>
  </si>
  <si>
    <t xml:space="preserve"> 2.1.9</t>
  </si>
  <si>
    <t xml:space="preserve"> 2.1.10</t>
  </si>
  <si>
    <t xml:space="preserve"> 2.1.11</t>
  </si>
  <si>
    <t xml:space="preserve"> 2.1.12</t>
  </si>
  <si>
    <t xml:space="preserve"> 2.1.13</t>
  </si>
  <si>
    <t xml:space="preserve"> 2.1.14</t>
  </si>
  <si>
    <t xml:space="preserve"> 2.1.15</t>
  </si>
  <si>
    <t xml:space="preserve"> 2.1.16</t>
  </si>
  <si>
    <t xml:space="preserve"> 2.1.17</t>
  </si>
  <si>
    <t xml:space="preserve"> 2.1.18</t>
  </si>
  <si>
    <t xml:space="preserve"> 2.1.19</t>
  </si>
  <si>
    <t xml:space="preserve"> 2.1.20</t>
  </si>
  <si>
    <t xml:space="preserve"> 2.1.21</t>
  </si>
  <si>
    <t xml:space="preserve"> 2.1.22</t>
  </si>
  <si>
    <t xml:space="preserve"> 2.1.23</t>
  </si>
  <si>
    <t xml:space="preserve"> 2.1.24</t>
  </si>
  <si>
    <t xml:space="preserve"> 2.1.25</t>
  </si>
  <si>
    <t xml:space="preserve"> 2.1.26</t>
  </si>
  <si>
    <t xml:space="preserve"> 2.1.27</t>
  </si>
  <si>
    <t xml:space="preserve"> 2.1.28</t>
  </si>
  <si>
    <t xml:space="preserve"> 2.1.29</t>
  </si>
  <si>
    <t xml:space="preserve"> 2.1.30</t>
  </si>
  <si>
    <t xml:space="preserve"> 2.1.31</t>
  </si>
  <si>
    <t xml:space="preserve"> 2.3.1</t>
  </si>
  <si>
    <t xml:space="preserve"> 2.3.2</t>
  </si>
  <si>
    <t xml:space="preserve"> 2.3.3</t>
  </si>
  <si>
    <t xml:space="preserve"> 2.3.4</t>
  </si>
  <si>
    <t xml:space="preserve"> 2.3.5</t>
  </si>
  <si>
    <t xml:space="preserve"> 2.3.6</t>
  </si>
  <si>
    <t xml:space="preserve"> 2.3.7</t>
  </si>
  <si>
    <t xml:space="preserve"> 3.1.1</t>
  </si>
  <si>
    <t xml:space="preserve"> 3.1.2</t>
  </si>
  <si>
    <t xml:space="preserve"> 3.1.3</t>
  </si>
  <si>
    <t xml:space="preserve"> 3.1.4</t>
  </si>
  <si>
    <t xml:space="preserve"> 3.2.1</t>
  </si>
  <si>
    <t xml:space="preserve"> 3.3.2</t>
  </si>
  <si>
    <t xml:space="preserve"> 4.1.1</t>
  </si>
  <si>
    <t>система</t>
  </si>
  <si>
    <t>2016 г</t>
  </si>
  <si>
    <t>аварийный участок продлен</t>
  </si>
  <si>
    <t>по факту</t>
  </si>
  <si>
    <t>увеличение стоимости ПСД</t>
  </si>
  <si>
    <t>Всего по предприятию 
услуги водохозяйственной системы</t>
  </si>
  <si>
    <t>Шкаф вытяжной со встроенным нагревательным баком</t>
  </si>
  <si>
    <t xml:space="preserve">Спектрофотометр </t>
  </si>
  <si>
    <t xml:space="preserve">Канализационная линия к магазину «Айман»  д. 9
(ул. Ермекова 60-62)
</t>
  </si>
  <si>
    <t>Канализационные  сети по Советскому району от Карагандинского УЖКХ (ул.Ермекова 37)</t>
  </si>
  <si>
    <t>Канализация к домам  6, 7, 9, 10, 22, 23 М-27 (канализация ул. Язева 21)</t>
  </si>
  <si>
    <t>Канализационный коллектор М-29 (ул.Университетская)</t>
  </si>
  <si>
    <t>Главный коллектор по ул. Магнитогорская</t>
  </si>
  <si>
    <t xml:space="preserve">Канализация в М-2 Н.Майкудука
(коллектор мкр.12)
</t>
  </si>
  <si>
    <t>Канализационные сети по Кировскому району от Карагандинского УЖКХ (ул. Зелинского - ул. Пирогова)</t>
  </si>
  <si>
    <t xml:space="preserve">Коллектор от точки  3 до точки  8 (Главный коллектор) </t>
  </si>
  <si>
    <t>Капитальный ремонт канализационных колодцев</t>
  </si>
  <si>
    <t>Оборудование для ремонта сетей и обслуживания Служба водоотведения</t>
  </si>
  <si>
    <t>Всего по предприятию 
услуги канализационной системы</t>
  </si>
  <si>
    <t>Канализация м-на 7 Нов.города
(ул. Крылова 6)</t>
  </si>
  <si>
    <t xml:space="preserve"> 2.2.1</t>
  </si>
  <si>
    <t>Раздел 4. Служба сбыта</t>
  </si>
  <si>
    <t xml:space="preserve"> Удорожание стоимости работ в связи с большим кол-вом пересекающих коммуникаций</t>
  </si>
  <si>
    <t xml:space="preserve">Одной из основных причин образования засоров на сетях является сброс жировых отходов промышленными предприятиями и предприятиями общественного питания, не имеющими жироуловителей. Это ведет к росту числа засоров. В настоящее время ведется работа по их снижению. </t>
  </si>
  <si>
    <t>Повышение качества оказываемых услуг по водоснабжению,снижению нормативных потерь на 0,1%, снижение аварийности на 198 шт, снижение физического износа водопроводных сетей на 2 %, обновление оборудования с высоким уровнем автоматизации, экономия потребления электроэнергии и теплоэнергии,снижение расхода ГСМ и запасных частей.</t>
  </si>
  <si>
    <t>Удорожание стоимости работ в связи с большим кол-вом пересекающих коммуникаций</t>
  </si>
  <si>
    <t>Технически исправленные сооружения (колодцы) привели к уменьшению стоимости работ    </t>
  </si>
  <si>
    <t> Удорожание ст-ти работ в связи с большим кол-вом пересекающих коммуникаций, пересечение ул. Прогресса выполнялась методом ГНБ</t>
  </si>
  <si>
    <t>Технически исправные сооружения (колодцы) привели к уменьшению стоимости работ    </t>
  </si>
  <si>
    <t xml:space="preserve">Приобретение и установка АСКУВ (Автоматизированная система коммерческого учета воды) </t>
  </si>
  <si>
    <t>Затвор щитовой поверхностный с электроприводом</t>
  </si>
  <si>
    <t>Оборудование для химико-бактериологической лаборатории</t>
  </si>
  <si>
    <t>Илосборник</t>
  </si>
  <si>
    <t>Неисполнение обязательств поставщиком</t>
  </si>
  <si>
    <t>Замена запорной арматуры на насосных станциях</t>
  </si>
  <si>
    <t>Служба Сбыта</t>
  </si>
  <si>
    <t>экономия по результатам тендерных процедур</t>
  </si>
  <si>
    <t>Тех-ки исправные сооружения(колодцы)  привели к снижению ст-ти работ</t>
  </si>
  <si>
    <t>Технически исправные сооружения (колодцы) привели к уменьшению стоимости работ  </t>
  </si>
  <si>
    <t>увеличение фактической замены сетей</t>
  </si>
  <si>
    <t>Водопровод  ул.Тюленина от дома №1 до дома № 31 (ул.Телевизионная, д.1-10) Д-63 мм</t>
  </si>
  <si>
    <t>Водопровод ул.Ленина, д.3"а"  до пр.Б.Жырау, д.20 "а", Д-63 мм</t>
  </si>
  <si>
    <t>Водопровод  мкр. 1-3 Н. Города (ул. Алиханова,  дома 35/2, 37/2) Д-200 мм</t>
  </si>
  <si>
    <t>Водопровод по ул.Лободы от ул.Ерубаева до пр.Б.Жырау, д.32 "а", Д-200 мм</t>
  </si>
  <si>
    <t>Водопровод по ул.Сеченова (перемычка от вод-да Д-300мм до дома 20), от ул. Аманжолова до ул. Айвазовского, Д-160 мм</t>
  </si>
  <si>
    <t>Водопровод по ул. Ерубаева от Жамбыла до ул. Сарсекова, Д-200 мм</t>
  </si>
  <si>
    <t>Вод-д от Верхнего Сокура до М-на - 27 (Муканова 18), Д-200 мм</t>
  </si>
  <si>
    <t>Водопровод м-на 1-2 Ю-Вост. р-на (обводной водовод  мкр-нов 27-28) (ул.Язева от ул.Университетской до пр.Строителей), Д-160 мм</t>
  </si>
  <si>
    <t>Водопровод вокруг мкр-на «Степной-1» (ул.Букетова - м-н Степной-3, за "Домом дружбы"), Д-315 мм</t>
  </si>
  <si>
    <t>Водопровод по ул.Муканова, Д-315</t>
  </si>
  <si>
    <t>Водопровод мкр-на 1-2 Ю-Вост. р-на (обводной водовод мкр-нов 27-28)  пр.Строителей, Д-200 мм</t>
  </si>
  <si>
    <t>Водопровод ул.Буровая, Д-160 мм</t>
  </si>
  <si>
    <t>Водопровод от скв.113 до 1000 резервуар (ул.Бадина), Д-160 мм</t>
  </si>
  <si>
    <t>Водопровод внутрикв. Микр-н 22  (22 м-н, д.28-30), Д-160 мм</t>
  </si>
  <si>
    <t>Водопровод ул.Шаумяна, д.56-72,
 Д-110 мм</t>
  </si>
  <si>
    <t>Водопровод  12 м-н, д.29-67 "а",
 Д-200 мм</t>
  </si>
  <si>
    <t>Водопровод  внутри м-на 12 (12 м-н, д.4-21), Д-160 мм</t>
  </si>
  <si>
    <t>Водопровод м-на 18-19 (от м-на 18, д.11 до ул.Каретная, д.52), Д-110 мм</t>
  </si>
  <si>
    <t>Водопровод ул.Петрозаводская, д.2-18, Д-110 мм</t>
  </si>
  <si>
    <t>Водопровод 15 м-н, д.10-15, Д-200 мм</t>
  </si>
  <si>
    <t>Водопровод от ул.Молдогуловой до существующего водопроводного узла (в-д по ул. Спортивная) от насосной станции "Сортировка" до ул.Молдагуловой Д-160 мм</t>
  </si>
  <si>
    <t>Водопровод ул.Победы, д.98 , Д-160 мм</t>
  </si>
  <si>
    <t>Водопровод ул.Победы, д.96, Д-160 мм</t>
  </si>
  <si>
    <t>Водопровод пос.Кир.з-да  4-5 (ул.Осевая, д.4-11), Д-160 мм</t>
  </si>
  <si>
    <t>Водопроводные сети (капитальный ремонт колодцев)</t>
  </si>
  <si>
    <t>Водопроводные сети (внеплановый капитальный ремонт аварийных участков водопроводов за счет экономии по тендерным процедурам утвержденных мероприятий инвестиционной программы и недоиспользованной части затрат статей тарифной сметы)</t>
  </si>
  <si>
    <t>согласно п.4-1) ст.7 Закона "О естественных монополиях"</t>
  </si>
  <si>
    <t>Аппарат для сварки пластиковых труб Д-40-160 мм</t>
  </si>
  <si>
    <t xml:space="preserve">Здания ул. Пригородная 1а, Привокзальная,5 </t>
  </si>
  <si>
    <t>Приобретение теплообменного аппарата (АТП) ул. Зональная, 1"а"</t>
  </si>
  <si>
    <t>ВСЕГО по услуге водоснабжения, в т.ч.</t>
  </si>
  <si>
    <t>Службы водоснабжения</t>
  </si>
  <si>
    <t>Информация субъекта естественной монополии об исполнении инвестиционной программы (проекта) за 2016 год</t>
  </si>
  <si>
    <t xml:space="preserve">Канализационные  сети по Ленинскому району от Карагандинского УЖКХ (пересечения ул. Ленина - ул.Ерубаева 7, ул.Ленина-Театральная) </t>
  </si>
  <si>
    <t xml:space="preserve">Канализационный коллектор от квартала 46 через дома 50-66 и канал-ция Д/управления №1
(пр.Н.Абдирова - -пр.Б.Жырау)
</t>
  </si>
  <si>
    <t xml:space="preserve">Канализация М-на 30 Юго - Востока, 1 очередь 
(ул. Рыскулова 21)
</t>
  </si>
  <si>
    <t xml:space="preserve">Канализация к домам №№ 4,5,6,9, 9а  Мкрн - 29 (ул.Карбышева 1)
</t>
  </si>
  <si>
    <t>Канализационный коллектор № 46 "а" м-н "Восток-3"</t>
  </si>
  <si>
    <t>Капитальный ремонт насосных агрегатов КНС - 7</t>
  </si>
  <si>
    <t>Капитальный ремонт насосных агрегатов КНС - 13</t>
  </si>
  <si>
    <t>Модернизация КНС "Орбита"</t>
  </si>
  <si>
    <t>ВСЕГО по услуге водоотведения, в т.ч.</t>
  </si>
  <si>
    <t>Службы водоотведения</t>
  </si>
  <si>
    <t>Повышение качества оказываемых услуг водоотведения, снижение физического износа канализационных сетей на 1 %. Экономия потребления электроэнергии, снижение расхода ГСМ и запасных частей.</t>
  </si>
  <si>
    <t>ТОО "Қарағанды Су" по услуге водоснабжения</t>
  </si>
  <si>
    <t>ТОО "Қарағанды Су" по услуге водоотведения</t>
  </si>
  <si>
    <t>по рез-ам тендерных процедур</t>
  </si>
  <si>
    <t>удор-ие стоимости работ</t>
  </si>
  <si>
    <t>Увеличение объема работ</t>
  </si>
  <si>
    <t>увеличение объема работ по замене водопроводных сетей</t>
  </si>
  <si>
    <t>Модернизация и капитальный ремонт насосных агрегатов КНС</t>
  </si>
  <si>
    <t>Раздел 3 Энерго-механический цех водоотведения</t>
  </si>
  <si>
    <t xml:space="preserve">Сброс жировых отходов промпредприятиями, не имеющими жироуловителей. </t>
  </si>
</sst>
</file>

<file path=xl/styles.xml><?xml version="1.0" encoding="utf-8"?>
<styleSheet xmlns="http://schemas.openxmlformats.org/spreadsheetml/2006/main">
  <numFmts count="1">
    <numFmt numFmtId="164" formatCode="0.0%"/>
  </numFmts>
  <fonts count="23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B0F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0" fillId="0" borderId="0"/>
  </cellStyleXfs>
  <cellXfs count="289">
    <xf numFmtId="0" fontId="0" fillId="0" borderId="0" xfId="0"/>
    <xf numFmtId="0" fontId="4" fillId="2" borderId="1" xfId="1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 wrapText="1"/>
    </xf>
    <xf numFmtId="3" fontId="4" fillId="4" borderId="1" xfId="1" applyNumberFormat="1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4" fillId="4" borderId="1" xfId="2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center" vertical="center"/>
    </xf>
    <xf numFmtId="0" fontId="4" fillId="4" borderId="1" xfId="2" applyFont="1" applyFill="1" applyBorder="1" applyAlignment="1">
      <alignment horizontal="left" vertical="center" wrapText="1"/>
    </xf>
    <xf numFmtId="0" fontId="0" fillId="3" borderId="0" xfId="0" applyFill="1" applyBorder="1"/>
    <xf numFmtId="3" fontId="7" fillId="3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wrapText="1"/>
    </xf>
    <xf numFmtId="2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4" fillId="3" borderId="0" xfId="3" applyFont="1" applyFill="1" applyBorder="1" applyAlignment="1">
      <alignment horizontal="left" vertical="center" wrapText="1"/>
    </xf>
    <xf numFmtId="3" fontId="4" fillId="3" borderId="0" xfId="3" applyNumberFormat="1" applyFont="1" applyFill="1" applyBorder="1" applyAlignment="1">
      <alignment horizontal="center" vertical="center" wrapText="1"/>
    </xf>
    <xf numFmtId="0" fontId="4" fillId="3" borderId="0" xfId="3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0" xfId="3" applyFont="1" applyFill="1" applyBorder="1" applyAlignment="1">
      <alignment vertical="center" wrapText="1"/>
    </xf>
    <xf numFmtId="0" fontId="4" fillId="3" borderId="0" xfId="2" applyFont="1" applyFill="1" applyBorder="1" applyAlignment="1">
      <alignment horizontal="center" wrapText="1"/>
    </xf>
    <xf numFmtId="3" fontId="2" fillId="3" borderId="0" xfId="2" applyNumberFormat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3" fontId="4" fillId="3" borderId="0" xfId="2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3" fontId="11" fillId="0" borderId="1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3" fontId="0" fillId="3" borderId="0" xfId="0" applyNumberFormat="1" applyFont="1" applyFill="1"/>
    <xf numFmtId="0" fontId="0" fillId="3" borderId="0" xfId="0" applyFont="1" applyFill="1" applyBorder="1"/>
    <xf numFmtId="49" fontId="11" fillId="3" borderId="1" xfId="0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wrapText="1"/>
    </xf>
    <xf numFmtId="49" fontId="4" fillId="3" borderId="0" xfId="3" applyNumberFormat="1" applyFont="1" applyFill="1" applyBorder="1" applyAlignment="1">
      <alignment horizontal="left" vertical="center" wrapText="1"/>
    </xf>
    <xf numFmtId="49" fontId="0" fillId="3" borderId="0" xfId="0" applyNumberFormat="1" applyFill="1" applyAlignment="1">
      <alignment wrapText="1"/>
    </xf>
    <xf numFmtId="0" fontId="0" fillId="3" borderId="0" xfId="0" applyFill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3" fontId="2" fillId="3" borderId="1" xfId="1" applyNumberFormat="1" applyFont="1" applyFill="1" applyBorder="1" applyAlignment="1">
      <alignment horizontal="center" vertical="center" wrapText="1"/>
    </xf>
    <xf numFmtId="49" fontId="15" fillId="4" borderId="1" xfId="1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vertical="center"/>
    </xf>
    <xf numFmtId="0" fontId="16" fillId="0" borderId="0" xfId="0" applyFont="1"/>
    <xf numFmtId="164" fontId="11" fillId="3" borderId="1" xfId="0" applyNumberFormat="1" applyFont="1" applyFill="1" applyBorder="1" applyAlignment="1">
      <alignment vertical="center"/>
    </xf>
    <xf numFmtId="0" fontId="0" fillId="0" borderId="0" xfId="0" applyFont="1"/>
    <xf numFmtId="164" fontId="11" fillId="4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3" fontId="4" fillId="3" borderId="1" xfId="2" applyNumberFormat="1" applyFont="1" applyFill="1" applyBorder="1" applyAlignment="1">
      <alignment horizontal="center" vertical="center" wrapText="1"/>
    </xf>
    <xf numFmtId="3" fontId="15" fillId="3" borderId="1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wrapText="1"/>
    </xf>
    <xf numFmtId="0" fontId="11" fillId="0" borderId="0" xfId="0" applyFont="1"/>
    <xf numFmtId="3" fontId="11" fillId="0" borderId="0" xfId="0" applyNumberFormat="1" applyFont="1"/>
    <xf numFmtId="3" fontId="11" fillId="0" borderId="1" xfId="0" applyNumberFormat="1" applyFont="1" applyBorder="1" applyAlignment="1">
      <alignment vertical="center"/>
    </xf>
    <xf numFmtId="3" fontId="2" fillId="3" borderId="1" xfId="1" applyNumberFormat="1" applyFont="1" applyFill="1" applyBorder="1" applyAlignment="1">
      <alignment horizontal="left" vertical="center" wrapText="1"/>
    </xf>
    <xf numFmtId="3" fontId="4" fillId="4" borderId="1" xfId="1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2" fillId="3" borderId="1" xfId="3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18" fillId="0" borderId="0" xfId="0" applyFont="1"/>
    <xf numFmtId="3" fontId="11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6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4" borderId="0" xfId="0" applyFont="1" applyFill="1"/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4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16" fillId="3" borderId="0" xfId="0" applyFont="1" applyFill="1"/>
    <xf numFmtId="3" fontId="4" fillId="3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 wrapText="1"/>
    </xf>
    <xf numFmtId="3" fontId="11" fillId="4" borderId="1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18" fillId="5" borderId="0" xfId="0" applyFont="1" applyFill="1"/>
    <xf numFmtId="0" fontId="12" fillId="4" borderId="1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4" fillId="4" borderId="1" xfId="1" applyFont="1" applyFill="1" applyBorder="1" applyAlignment="1">
      <alignment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2" fontId="12" fillId="0" borderId="1" xfId="0" applyNumberFormat="1" applyFont="1" applyFill="1" applyBorder="1" applyAlignment="1">
      <alignment vertical="center" wrapText="1"/>
    </xf>
    <xf numFmtId="3" fontId="2" fillId="3" borderId="1" xfId="6" applyNumberFormat="1" applyFont="1" applyFill="1" applyBorder="1" applyAlignment="1">
      <alignment vertical="center" wrapText="1"/>
    </xf>
    <xf numFmtId="0" fontId="2" fillId="3" borderId="1" xfId="1" applyNumberFormat="1" applyFont="1" applyFill="1" applyBorder="1" applyAlignment="1" applyProtection="1">
      <alignment horizontal="left" vertical="center" wrapText="1"/>
    </xf>
    <xf numFmtId="3" fontId="19" fillId="0" borderId="1" xfId="7" applyNumberFormat="1" applyFont="1" applyBorder="1" applyAlignment="1">
      <alignment horizontal="justify" vertical="center" wrapText="1"/>
    </xf>
    <xf numFmtId="3" fontId="2" fillId="0" borderId="1" xfId="6" applyNumberFormat="1" applyFont="1" applyFill="1" applyBorder="1" applyAlignment="1">
      <alignment horizontal="center" vertical="center" wrapText="1"/>
    </xf>
    <xf numFmtId="3" fontId="2" fillId="0" borderId="1" xfId="3" applyNumberFormat="1" applyFont="1" applyBorder="1" applyAlignment="1">
      <alignment horizontal="left" vertical="center" wrapText="1"/>
    </xf>
    <xf numFmtId="3" fontId="19" fillId="0" borderId="1" xfId="3" applyNumberFormat="1" applyFont="1" applyBorder="1" applyAlignment="1">
      <alignment horizontal="justify" vertical="center" wrapText="1"/>
    </xf>
    <xf numFmtId="3" fontId="19" fillId="0" borderId="1" xfId="3" applyNumberFormat="1" applyFont="1" applyFill="1" applyBorder="1" applyAlignment="1">
      <alignment horizontal="justify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2" fillId="3" borderId="1" xfId="6" applyFont="1" applyFill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2" fontId="4" fillId="4" borderId="1" xfId="4" applyNumberFormat="1" applyFont="1" applyFill="1" applyBorder="1" applyAlignment="1">
      <alignment vertical="center" wrapText="1"/>
    </xf>
    <xf numFmtId="2" fontId="11" fillId="3" borderId="1" xfId="5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12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/>
    <xf numFmtId="2" fontId="4" fillId="0" borderId="1" xfId="4" applyNumberFormat="1" applyFont="1" applyFill="1" applyBorder="1" applyAlignment="1">
      <alignment horizontal="left" vertical="center" wrapText="1"/>
    </xf>
    <xf numFmtId="2" fontId="2" fillId="3" borderId="1" xfId="4" applyNumberFormat="1" applyFont="1" applyFill="1" applyBorder="1" applyAlignment="1">
      <alignment horizontal="left" vertical="center" wrapText="1"/>
    </xf>
    <xf numFmtId="2" fontId="2" fillId="0" borderId="1" xfId="4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2" fontId="4" fillId="0" borderId="1" xfId="4" applyNumberFormat="1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2" fillId="0" borderId="1" xfId="4" applyFont="1" applyFill="1" applyBorder="1" applyAlignment="1">
      <alignment vertical="center" wrapText="1"/>
    </xf>
    <xf numFmtId="3" fontId="2" fillId="0" borderId="1" xfId="6" applyNumberFormat="1" applyFont="1" applyFill="1" applyBorder="1" applyAlignment="1">
      <alignment horizontal="center" vertical="center"/>
    </xf>
    <xf numFmtId="0" fontId="2" fillId="3" borderId="1" xfId="4" applyFont="1" applyFill="1" applyBorder="1" applyAlignment="1">
      <alignment vertical="center" wrapText="1"/>
    </xf>
    <xf numFmtId="0" fontId="4" fillId="4" borderId="1" xfId="4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2" fontId="4" fillId="3" borderId="1" xfId="4" applyNumberFormat="1" applyFont="1" applyFill="1" applyBorder="1" applyAlignment="1">
      <alignment horizontal="left" vertical="center" wrapText="1"/>
    </xf>
    <xf numFmtId="2" fontId="4" fillId="4" borderId="1" xfId="4" applyNumberFormat="1" applyFont="1" applyFill="1" applyBorder="1" applyAlignment="1">
      <alignment horizontal="left" vertical="center" wrapText="1"/>
    </xf>
    <xf numFmtId="3" fontId="2" fillId="3" borderId="1" xfId="6" applyNumberFormat="1" applyFont="1" applyFill="1" applyBorder="1" applyAlignment="1">
      <alignment horizontal="center" vertical="center"/>
    </xf>
    <xf numFmtId="3" fontId="2" fillId="3" borderId="1" xfId="3" applyNumberFormat="1" applyFont="1" applyFill="1" applyBorder="1" applyAlignment="1">
      <alignment horizontal="center" vertical="center" wrapText="1"/>
    </xf>
    <xf numFmtId="3" fontId="2" fillId="3" borderId="1" xfId="2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3" fontId="11" fillId="3" borderId="3" xfId="0" applyNumberFormat="1" applyFont="1" applyFill="1" applyBorder="1" applyAlignment="1">
      <alignment vertical="center" wrapText="1"/>
    </xf>
    <xf numFmtId="3" fontId="11" fillId="3" borderId="5" xfId="0" applyNumberFormat="1" applyFont="1" applyFill="1" applyBorder="1" applyAlignment="1">
      <alignment vertical="center" wrapText="1"/>
    </xf>
    <xf numFmtId="3" fontId="11" fillId="3" borderId="4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3" fontId="4" fillId="3" borderId="1" xfId="2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4" fillId="4" borderId="1" xfId="2" applyNumberFormat="1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3" borderId="0" xfId="3" applyNumberFormat="1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3" fontId="22" fillId="3" borderId="0" xfId="0" applyNumberFormat="1" applyFont="1" applyFill="1" applyBorder="1" applyAlignment="1">
      <alignment horizontal="center" vertical="center"/>
    </xf>
    <xf numFmtId="3" fontId="16" fillId="3" borderId="0" xfId="0" applyNumberFormat="1" applyFont="1" applyFill="1" applyBorder="1" applyAlignment="1">
      <alignment vertical="center"/>
    </xf>
    <xf numFmtId="3" fontId="16" fillId="3" borderId="0" xfId="0" applyNumberFormat="1" applyFont="1" applyFill="1" applyAlignment="1">
      <alignment vertical="center"/>
    </xf>
    <xf numFmtId="164" fontId="12" fillId="3" borderId="1" xfId="0" applyNumberFormat="1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center" vertical="center" wrapText="1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49" fontId="18" fillId="5" borderId="1" xfId="0" applyNumberFormat="1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/>
    </xf>
    <xf numFmtId="49" fontId="16" fillId="3" borderId="1" xfId="0" applyNumberFormat="1" applyFont="1" applyFill="1" applyBorder="1" applyAlignment="1">
      <alignment vertical="center" wrapText="1"/>
    </xf>
    <xf numFmtId="0" fontId="12" fillId="3" borderId="1" xfId="0" applyNumberFormat="1" applyFont="1" applyFill="1" applyBorder="1" applyAlignment="1">
      <alignment vertical="center" wrapText="1"/>
    </xf>
    <xf numFmtId="49" fontId="16" fillId="4" borderId="1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</cellXfs>
  <cellStyles count="8">
    <cellStyle name="Обычный" xfId="0" builtinId="0"/>
    <cellStyle name="Обычный 2" xfId="3"/>
    <cellStyle name="Обычный 5" xfId="5"/>
    <cellStyle name="Обычный 89" xfId="4"/>
    <cellStyle name="Обычный 89 2" xfId="6"/>
    <cellStyle name="Обычный_Инвест 2016" xfId="7"/>
    <cellStyle name="Обычный_Лист1" xfId="1"/>
    <cellStyle name="Обычный_Лист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1"/>
  <sheetViews>
    <sheetView tabSelected="1" view="pageBreakPreview" zoomScale="70" zoomScaleSheetLayoutView="70" workbookViewId="0">
      <pane xSplit="2" ySplit="7" topLeftCell="C23" activePane="bottomRight" state="frozen"/>
      <selection pane="topRight" activeCell="C1" sqref="C1"/>
      <selection pane="bottomLeft" activeCell="A6" sqref="A6"/>
      <selection pane="bottomRight" activeCell="O70" sqref="O70"/>
    </sheetView>
  </sheetViews>
  <sheetFormatPr defaultRowHeight="15" outlineLevelRow="1" outlineLevelCol="1"/>
  <cols>
    <col min="1" max="1" width="7.28515625" style="222" customWidth="1"/>
    <col min="2" max="2" width="11.85546875" style="88" customWidth="1"/>
    <col min="3" max="3" width="34.42578125" style="88" customWidth="1"/>
    <col min="4" max="4" width="11" style="88" customWidth="1"/>
    <col min="5" max="5" width="10" style="88" customWidth="1"/>
    <col min="6" max="6" width="9.140625" style="9"/>
    <col min="7" max="7" width="11.28515625" style="14" customWidth="1"/>
    <col min="8" max="8" width="0" style="103" hidden="1" customWidth="1"/>
    <col min="9" max="9" width="11.140625" style="103" customWidth="1" outlineLevel="1"/>
    <col min="10" max="10" width="11.85546875" style="14" customWidth="1" outlineLevel="1"/>
    <col min="11" max="11" width="9.7109375" style="14" customWidth="1" outlineLevel="1"/>
    <col min="12" max="12" width="15.5703125" style="189" customWidth="1" outlineLevel="1"/>
    <col min="13" max="13" width="13.5703125" style="103" customWidth="1" outlineLevel="1"/>
    <col min="14" max="14" width="10.7109375" style="103" customWidth="1" outlineLevel="1"/>
    <col min="15" max="15" width="9.85546875" style="103" customWidth="1" outlineLevel="1"/>
    <col min="16" max="16" width="11.42578125" style="103" customWidth="1" outlineLevel="1"/>
    <col min="17" max="18" width="9.140625" style="73" customWidth="1"/>
    <col min="19" max="19" width="9.42578125" style="76" customWidth="1"/>
    <col min="20" max="20" width="9.28515625" style="76" customWidth="1"/>
    <col min="21" max="22" width="9.140625" style="76" customWidth="1"/>
    <col min="23" max="24" width="9.140625" style="14" customWidth="1"/>
    <col min="25" max="25" width="16.42578125" style="132" customWidth="1"/>
    <col min="26" max="26" width="16.140625" style="102" customWidth="1"/>
    <col min="27" max="16384" width="9.140625" style="88"/>
  </cols>
  <sheetData>
    <row r="1" spans="1:26" s="19" customFormat="1" ht="20.25" customHeight="1">
      <c r="A1" s="249" t="s">
        <v>214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s="19" customFormat="1" ht="20.25" customHeight="1">
      <c r="A2" s="250" t="s">
        <v>226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4" spans="1:26" ht="73.5" customHeight="1" outlineLevel="1">
      <c r="A4" s="247" t="s">
        <v>0</v>
      </c>
      <c r="B4" s="244" t="s">
        <v>1</v>
      </c>
      <c r="C4" s="244"/>
      <c r="D4" s="244"/>
      <c r="E4" s="244"/>
      <c r="F4" s="244"/>
      <c r="G4" s="244"/>
      <c r="H4" s="248" t="s">
        <v>2</v>
      </c>
      <c r="I4" s="248" t="s">
        <v>3</v>
      </c>
      <c r="J4" s="248"/>
      <c r="K4" s="248"/>
      <c r="L4" s="248"/>
      <c r="M4" s="248" t="s">
        <v>4</v>
      </c>
      <c r="N4" s="248"/>
      <c r="O4" s="248"/>
      <c r="P4" s="248"/>
      <c r="Q4" s="244" t="s">
        <v>5</v>
      </c>
      <c r="R4" s="244"/>
      <c r="S4" s="244"/>
      <c r="T4" s="244"/>
      <c r="U4" s="244"/>
      <c r="V4" s="244"/>
      <c r="W4" s="244"/>
      <c r="X4" s="244"/>
      <c r="Y4" s="244" t="s">
        <v>6</v>
      </c>
      <c r="Z4" s="244" t="s">
        <v>7</v>
      </c>
    </row>
    <row r="5" spans="1:26" s="168" customFormat="1" ht="119.25" customHeight="1">
      <c r="A5" s="247"/>
      <c r="B5" s="244" t="s">
        <v>8</v>
      </c>
      <c r="C5" s="244" t="s">
        <v>9</v>
      </c>
      <c r="D5" s="244" t="s">
        <v>10</v>
      </c>
      <c r="E5" s="244" t="s">
        <v>11</v>
      </c>
      <c r="F5" s="244"/>
      <c r="G5" s="248" t="s">
        <v>12</v>
      </c>
      <c r="H5" s="248"/>
      <c r="I5" s="248" t="s">
        <v>13</v>
      </c>
      <c r="J5" s="248" t="s">
        <v>14</v>
      </c>
      <c r="K5" s="248" t="s">
        <v>15</v>
      </c>
      <c r="L5" s="248" t="s">
        <v>16</v>
      </c>
      <c r="M5" s="248" t="s">
        <v>17</v>
      </c>
      <c r="N5" s="248"/>
      <c r="O5" s="247" t="s">
        <v>46</v>
      </c>
      <c r="P5" s="247" t="s">
        <v>18</v>
      </c>
      <c r="Q5" s="245" t="s">
        <v>19</v>
      </c>
      <c r="R5" s="245"/>
      <c r="S5" s="246" t="s">
        <v>20</v>
      </c>
      <c r="T5" s="246"/>
      <c r="U5" s="245" t="s">
        <v>21</v>
      </c>
      <c r="V5" s="245"/>
      <c r="W5" s="248" t="s">
        <v>22</v>
      </c>
      <c r="X5" s="248"/>
      <c r="Y5" s="244"/>
      <c r="Z5" s="244"/>
    </row>
    <row r="6" spans="1:26">
      <c r="A6" s="247"/>
      <c r="B6" s="244"/>
      <c r="C6" s="244"/>
      <c r="D6" s="244"/>
      <c r="E6" s="244"/>
      <c r="F6" s="244"/>
      <c r="G6" s="248"/>
      <c r="H6" s="248"/>
      <c r="I6" s="248"/>
      <c r="J6" s="248"/>
      <c r="K6" s="248"/>
      <c r="L6" s="248"/>
      <c r="M6" s="248" t="s">
        <v>23</v>
      </c>
      <c r="N6" s="248" t="s">
        <v>24</v>
      </c>
      <c r="O6" s="247"/>
      <c r="P6" s="247"/>
      <c r="Q6" s="245"/>
      <c r="R6" s="245"/>
      <c r="S6" s="246"/>
      <c r="T6" s="246"/>
      <c r="U6" s="245"/>
      <c r="V6" s="245"/>
      <c r="W6" s="248"/>
      <c r="X6" s="248"/>
      <c r="Y6" s="244"/>
      <c r="Z6" s="244"/>
    </row>
    <row r="7" spans="1:26" ht="45">
      <c r="A7" s="247"/>
      <c r="B7" s="244"/>
      <c r="C7" s="244"/>
      <c r="D7" s="244"/>
      <c r="E7" s="198" t="s">
        <v>25</v>
      </c>
      <c r="F7" s="198" t="s">
        <v>26</v>
      </c>
      <c r="G7" s="248"/>
      <c r="H7" s="248"/>
      <c r="I7" s="248"/>
      <c r="J7" s="248"/>
      <c r="K7" s="248"/>
      <c r="L7" s="248"/>
      <c r="M7" s="248"/>
      <c r="N7" s="248"/>
      <c r="O7" s="247"/>
      <c r="P7" s="247"/>
      <c r="Q7" s="199" t="s">
        <v>27</v>
      </c>
      <c r="R7" s="199" t="s">
        <v>28</v>
      </c>
      <c r="S7" s="200" t="s">
        <v>27</v>
      </c>
      <c r="T7" s="200" t="s">
        <v>28</v>
      </c>
      <c r="U7" s="199" t="s">
        <v>25</v>
      </c>
      <c r="V7" s="199" t="s">
        <v>26</v>
      </c>
      <c r="W7" s="196" t="s">
        <v>27</v>
      </c>
      <c r="X7" s="196" t="s">
        <v>28</v>
      </c>
      <c r="Y7" s="244"/>
      <c r="Z7" s="244"/>
    </row>
    <row r="8" spans="1:26">
      <c r="A8" s="197">
        <v>1</v>
      </c>
      <c r="B8" s="198">
        <v>2</v>
      </c>
      <c r="C8" s="198">
        <v>3</v>
      </c>
      <c r="D8" s="198">
        <v>4</v>
      </c>
      <c r="E8" s="198">
        <v>5</v>
      </c>
      <c r="F8" s="198">
        <v>6</v>
      </c>
      <c r="G8" s="196">
        <v>7</v>
      </c>
      <c r="H8" s="196">
        <v>8</v>
      </c>
      <c r="I8" s="196">
        <v>9</v>
      </c>
      <c r="J8" s="196">
        <v>10</v>
      </c>
      <c r="K8" s="196">
        <v>11</v>
      </c>
      <c r="L8" s="196">
        <v>12</v>
      </c>
      <c r="M8" s="196">
        <v>13</v>
      </c>
      <c r="N8" s="196">
        <v>14</v>
      </c>
      <c r="O8" s="196">
        <v>15</v>
      </c>
      <c r="P8" s="196">
        <v>16</v>
      </c>
      <c r="Q8" s="75">
        <v>17</v>
      </c>
      <c r="R8" s="75">
        <v>18</v>
      </c>
      <c r="S8" s="75">
        <v>19</v>
      </c>
      <c r="T8" s="75">
        <v>20</v>
      </c>
      <c r="U8" s="75">
        <v>21</v>
      </c>
      <c r="V8" s="75">
        <v>22</v>
      </c>
      <c r="W8" s="196">
        <v>23</v>
      </c>
      <c r="X8" s="196">
        <v>24</v>
      </c>
      <c r="Y8" s="198">
        <v>25</v>
      </c>
      <c r="Z8" s="283"/>
    </row>
    <row r="9" spans="1:26" s="171" customFormat="1" ht="28.5" customHeight="1">
      <c r="A9" s="183">
        <v>1</v>
      </c>
      <c r="B9" s="233" t="s">
        <v>43</v>
      </c>
      <c r="C9" s="164" t="s">
        <v>47</v>
      </c>
      <c r="D9" s="115"/>
      <c r="E9" s="115"/>
      <c r="F9" s="133"/>
      <c r="G9" s="236" t="s">
        <v>143</v>
      </c>
      <c r="H9" s="115"/>
      <c r="I9" s="115">
        <f>I10</f>
        <v>145148</v>
      </c>
      <c r="J9" s="115">
        <f t="shared" ref="J9:M9" si="0">J10</f>
        <v>125492</v>
      </c>
      <c r="K9" s="115">
        <f t="shared" si="0"/>
        <v>-19656</v>
      </c>
      <c r="L9" s="115"/>
      <c r="M9" s="115">
        <f t="shared" si="0"/>
        <v>125492</v>
      </c>
      <c r="N9" s="115"/>
      <c r="O9" s="115"/>
      <c r="P9" s="115"/>
      <c r="Q9" s="118"/>
      <c r="R9" s="118"/>
      <c r="S9" s="118"/>
      <c r="T9" s="118"/>
      <c r="U9" s="118"/>
      <c r="V9" s="118"/>
      <c r="W9" s="115"/>
      <c r="X9" s="115"/>
      <c r="Y9" s="147"/>
      <c r="Z9" s="242" t="s">
        <v>166</v>
      </c>
    </row>
    <row r="10" spans="1:26" s="86" customFormat="1">
      <c r="A10" s="215" t="s">
        <v>67</v>
      </c>
      <c r="B10" s="234"/>
      <c r="C10" s="172" t="s">
        <v>48</v>
      </c>
      <c r="D10" s="48"/>
      <c r="E10" s="48">
        <f t="shared" ref="E10:H10" si="1">SUM(E11:E15)</f>
        <v>925</v>
      </c>
      <c r="F10" s="48">
        <f t="shared" si="1"/>
        <v>1174</v>
      </c>
      <c r="G10" s="237"/>
      <c r="H10" s="48">
        <f t="shared" si="1"/>
        <v>0</v>
      </c>
      <c r="I10" s="48">
        <f>SUM(I11:I15)</f>
        <v>145148</v>
      </c>
      <c r="J10" s="48">
        <f t="shared" ref="J10:M10" si="2">SUM(J11:J15)</f>
        <v>125492</v>
      </c>
      <c r="K10" s="48">
        <f t="shared" si="2"/>
        <v>-19656</v>
      </c>
      <c r="L10" s="48"/>
      <c r="M10" s="48">
        <f t="shared" si="2"/>
        <v>125492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213"/>
      <c r="Z10" s="242"/>
    </row>
    <row r="11" spans="1:26" ht="16.5" customHeight="1" outlineLevel="1">
      <c r="A11" s="216" t="s">
        <v>87</v>
      </c>
      <c r="B11" s="234"/>
      <c r="C11" s="173" t="s">
        <v>49</v>
      </c>
      <c r="D11" s="49" t="s">
        <v>30</v>
      </c>
      <c r="E11" s="2">
        <v>16</v>
      </c>
      <c r="F11" s="7">
        <v>16</v>
      </c>
      <c r="G11" s="237"/>
      <c r="H11" s="104"/>
      <c r="I11" s="13">
        <v>23931</v>
      </c>
      <c r="J11" s="57">
        <v>13920</v>
      </c>
      <c r="K11" s="57">
        <f>J11-I11</f>
        <v>-10011</v>
      </c>
      <c r="L11" s="243" t="s">
        <v>178</v>
      </c>
      <c r="M11" s="13">
        <f>J11</f>
        <v>13920</v>
      </c>
      <c r="N11" s="104"/>
      <c r="O11" s="104"/>
      <c r="P11" s="104"/>
      <c r="Q11" s="71">
        <v>0.05</v>
      </c>
      <c r="R11" s="71">
        <v>0.09</v>
      </c>
      <c r="S11" s="74">
        <v>0.84799999999999998</v>
      </c>
      <c r="T11" s="87">
        <v>0.83099999999999996</v>
      </c>
      <c r="U11" s="87">
        <v>0.216</v>
      </c>
      <c r="V11" s="87">
        <v>0.16020000000000001</v>
      </c>
      <c r="W11" s="13"/>
      <c r="X11" s="13"/>
      <c r="Y11" s="111"/>
      <c r="Z11" s="242"/>
    </row>
    <row r="12" spans="1:26" ht="35.25" customHeight="1" outlineLevel="1">
      <c r="A12" s="216" t="s">
        <v>88</v>
      </c>
      <c r="B12" s="234"/>
      <c r="C12" s="173" t="s">
        <v>50</v>
      </c>
      <c r="D12" s="49" t="s">
        <v>30</v>
      </c>
      <c r="E12" s="2">
        <v>3</v>
      </c>
      <c r="F12" s="7">
        <v>3</v>
      </c>
      <c r="G12" s="237"/>
      <c r="H12" s="104"/>
      <c r="I12" s="13">
        <v>106045</v>
      </c>
      <c r="J12" s="57">
        <v>93597</v>
      </c>
      <c r="K12" s="57">
        <f t="shared" ref="K12:K15" si="3">J12-I12</f>
        <v>-12448</v>
      </c>
      <c r="L12" s="243"/>
      <c r="M12" s="13">
        <f t="shared" ref="M12:M15" si="4">J12</f>
        <v>93597</v>
      </c>
      <c r="N12" s="104"/>
      <c r="O12" s="104"/>
      <c r="P12" s="104"/>
      <c r="Q12" s="71">
        <v>0.16</v>
      </c>
      <c r="R12" s="71">
        <v>0.2</v>
      </c>
      <c r="S12" s="74">
        <v>0.85599999999999998</v>
      </c>
      <c r="T12" s="87">
        <v>0.84</v>
      </c>
      <c r="U12" s="87">
        <v>0.216</v>
      </c>
      <c r="V12" s="87">
        <v>0.16020000000000001</v>
      </c>
      <c r="W12" s="13"/>
      <c r="X12" s="13"/>
      <c r="Y12" s="111"/>
      <c r="Z12" s="242"/>
    </row>
    <row r="13" spans="1:26" s="169" customFormat="1" outlineLevel="1">
      <c r="A13" s="216" t="s">
        <v>89</v>
      </c>
      <c r="B13" s="234"/>
      <c r="C13" s="173" t="s">
        <v>51</v>
      </c>
      <c r="D13" s="49" t="s">
        <v>30</v>
      </c>
      <c r="E13" s="2">
        <v>4</v>
      </c>
      <c r="F13" s="7">
        <v>4</v>
      </c>
      <c r="G13" s="237"/>
      <c r="H13" s="104"/>
      <c r="I13" s="13">
        <v>4430</v>
      </c>
      <c r="J13" s="57">
        <v>5410</v>
      </c>
      <c r="K13" s="57">
        <f t="shared" si="3"/>
        <v>980</v>
      </c>
      <c r="L13" s="111"/>
      <c r="M13" s="13">
        <f t="shared" si="4"/>
        <v>5410</v>
      </c>
      <c r="N13" s="104"/>
      <c r="O13" s="104"/>
      <c r="P13" s="104"/>
      <c r="Q13" s="71">
        <v>7.0000000000000007E-2</v>
      </c>
      <c r="R13" s="71">
        <v>0.11</v>
      </c>
      <c r="S13" s="74">
        <v>0.84799999999999998</v>
      </c>
      <c r="T13" s="87">
        <v>0.83099999999999996</v>
      </c>
      <c r="U13" s="87">
        <v>0.216</v>
      </c>
      <c r="V13" s="87">
        <v>0.16020000000000001</v>
      </c>
      <c r="W13" s="13"/>
      <c r="X13" s="13"/>
      <c r="Y13" s="128"/>
      <c r="Z13" s="242"/>
    </row>
    <row r="14" spans="1:26" ht="45" outlineLevel="1">
      <c r="A14" s="216" t="s">
        <v>90</v>
      </c>
      <c r="B14" s="234"/>
      <c r="C14" s="173" t="s">
        <v>52</v>
      </c>
      <c r="D14" s="57" t="s">
        <v>30</v>
      </c>
      <c r="E14" s="2">
        <v>1</v>
      </c>
      <c r="F14" s="7">
        <v>1</v>
      </c>
      <c r="G14" s="237"/>
      <c r="H14" s="104"/>
      <c r="I14" s="13">
        <v>5644</v>
      </c>
      <c r="J14" s="57">
        <v>6718</v>
      </c>
      <c r="K14" s="57">
        <f t="shared" si="3"/>
        <v>1074</v>
      </c>
      <c r="L14" s="111"/>
      <c r="M14" s="13">
        <f t="shared" si="4"/>
        <v>6718</v>
      </c>
      <c r="N14" s="104"/>
      <c r="O14" s="104"/>
      <c r="P14" s="104"/>
      <c r="Q14" s="71">
        <v>0.02</v>
      </c>
      <c r="R14" s="71">
        <v>0.06</v>
      </c>
      <c r="S14" s="74">
        <v>0.84799999999999998</v>
      </c>
      <c r="T14" s="87">
        <v>0.83099999999999996</v>
      </c>
      <c r="U14" s="87">
        <v>0.216</v>
      </c>
      <c r="V14" s="87">
        <v>0.16020000000000001</v>
      </c>
      <c r="W14" s="13"/>
      <c r="X14" s="13"/>
      <c r="Y14" s="128"/>
      <c r="Z14" s="242"/>
    </row>
    <row r="15" spans="1:26" ht="42.75" outlineLevel="1">
      <c r="A15" s="216" t="s">
        <v>91</v>
      </c>
      <c r="B15" s="234"/>
      <c r="C15" s="174" t="s">
        <v>53</v>
      </c>
      <c r="D15" s="49" t="s">
        <v>33</v>
      </c>
      <c r="E15" s="2">
        <v>901</v>
      </c>
      <c r="F15" s="7">
        <v>1150</v>
      </c>
      <c r="G15" s="237"/>
      <c r="H15" s="104"/>
      <c r="I15" s="13">
        <v>5098</v>
      </c>
      <c r="J15" s="57">
        <v>5847</v>
      </c>
      <c r="K15" s="57">
        <f t="shared" si="3"/>
        <v>749</v>
      </c>
      <c r="L15" s="111"/>
      <c r="M15" s="13">
        <f t="shared" si="4"/>
        <v>5847</v>
      </c>
      <c r="N15" s="104"/>
      <c r="O15" s="104"/>
      <c r="P15" s="104"/>
      <c r="Q15" s="71">
        <v>0.03</v>
      </c>
      <c r="R15" s="71">
        <v>7.0000000000000007E-2</v>
      </c>
      <c r="S15" s="74">
        <v>0.84799999999999998</v>
      </c>
      <c r="T15" s="87">
        <v>0.83099999999999996</v>
      </c>
      <c r="U15" s="87">
        <v>0.216</v>
      </c>
      <c r="V15" s="87">
        <v>0.16020000000000001</v>
      </c>
      <c r="W15" s="13"/>
      <c r="X15" s="13"/>
      <c r="Y15" s="213" t="s">
        <v>144</v>
      </c>
      <c r="Z15" s="242"/>
    </row>
    <row r="16" spans="1:26" s="110" customFormat="1" ht="39" customHeight="1">
      <c r="A16" s="51" t="s">
        <v>34</v>
      </c>
      <c r="B16" s="234"/>
      <c r="C16" s="172" t="s">
        <v>54</v>
      </c>
      <c r="D16" s="51" t="s">
        <v>30</v>
      </c>
      <c r="E16" s="109">
        <f t="shared" ref="E16:H16" si="5">SUM(E17:E21)</f>
        <v>6</v>
      </c>
      <c r="F16" s="109">
        <f t="shared" si="5"/>
        <v>6</v>
      </c>
      <c r="G16" s="237"/>
      <c r="H16" s="109">
        <f t="shared" si="5"/>
        <v>0</v>
      </c>
      <c r="I16" s="109">
        <f>SUM(I17:I21)</f>
        <v>13380</v>
      </c>
      <c r="J16" s="109">
        <f t="shared" ref="J16:V16" si="6">SUM(J17:J21)</f>
        <v>13380</v>
      </c>
      <c r="K16" s="109">
        <f t="shared" si="6"/>
        <v>0</v>
      </c>
      <c r="L16" s="112"/>
      <c r="M16" s="109">
        <f t="shared" si="6"/>
        <v>13380</v>
      </c>
      <c r="N16" s="109"/>
      <c r="O16" s="109"/>
      <c r="P16" s="109"/>
      <c r="Q16" s="71">
        <v>0.1</v>
      </c>
      <c r="R16" s="71">
        <v>0.113</v>
      </c>
      <c r="S16" s="74">
        <v>0.84799999999999998</v>
      </c>
      <c r="T16" s="74">
        <v>0.83099999999999996</v>
      </c>
      <c r="U16" s="109">
        <f t="shared" si="6"/>
        <v>0</v>
      </c>
      <c r="V16" s="109">
        <f t="shared" si="6"/>
        <v>0</v>
      </c>
      <c r="W16" s="109"/>
      <c r="X16" s="109"/>
      <c r="Y16" s="284"/>
      <c r="Z16" s="242"/>
    </row>
    <row r="17" spans="1:26" ht="15" hidden="1" customHeight="1" outlineLevel="1">
      <c r="A17" s="49" t="s">
        <v>92</v>
      </c>
      <c r="B17" s="234"/>
      <c r="C17" s="174" t="s">
        <v>55</v>
      </c>
      <c r="D17" s="49" t="s">
        <v>30</v>
      </c>
      <c r="E17" s="49">
        <v>2</v>
      </c>
      <c r="F17" s="49">
        <v>2</v>
      </c>
      <c r="G17" s="237"/>
      <c r="H17" s="104"/>
      <c r="I17" s="13">
        <v>8928</v>
      </c>
      <c r="J17" s="13">
        <v>8928</v>
      </c>
      <c r="K17" s="13">
        <f>J17-I17</f>
        <v>0</v>
      </c>
      <c r="L17" s="111"/>
      <c r="M17" s="13">
        <f>J17</f>
        <v>8928</v>
      </c>
      <c r="N17" s="104"/>
      <c r="O17" s="104"/>
      <c r="P17" s="104"/>
      <c r="Q17" s="71">
        <v>0.1</v>
      </c>
      <c r="R17" s="71">
        <v>0.113</v>
      </c>
      <c r="S17" s="74">
        <v>0.84799999999999998</v>
      </c>
      <c r="T17" s="74">
        <v>0.83099999999999996</v>
      </c>
      <c r="U17" s="74"/>
      <c r="V17" s="74"/>
      <c r="W17" s="13"/>
      <c r="X17" s="13"/>
      <c r="Y17" s="128"/>
      <c r="Z17" s="242"/>
    </row>
    <row r="18" spans="1:26" ht="30" hidden="1" customHeight="1" outlineLevel="1">
      <c r="A18" s="49" t="s">
        <v>93</v>
      </c>
      <c r="B18" s="234"/>
      <c r="C18" s="174" t="s">
        <v>56</v>
      </c>
      <c r="D18" s="49" t="s">
        <v>30</v>
      </c>
      <c r="E18" s="2">
        <v>1</v>
      </c>
      <c r="F18" s="2">
        <v>1</v>
      </c>
      <c r="G18" s="237"/>
      <c r="H18" s="50"/>
      <c r="I18" s="50">
        <v>3455</v>
      </c>
      <c r="J18" s="50">
        <v>3455</v>
      </c>
      <c r="K18" s="13">
        <f t="shared" ref="K18:K21" si="7">J18-I18</f>
        <v>0</v>
      </c>
      <c r="L18" s="111"/>
      <c r="M18" s="13">
        <f t="shared" ref="M18:M21" si="8">J18</f>
        <v>3455</v>
      </c>
      <c r="N18" s="104"/>
      <c r="O18" s="104"/>
      <c r="P18" s="104"/>
      <c r="Q18" s="71">
        <v>0.1</v>
      </c>
      <c r="R18" s="71">
        <v>0.113</v>
      </c>
      <c r="S18" s="74">
        <v>0.84799999999999998</v>
      </c>
      <c r="T18" s="74">
        <v>0.83099999999999996</v>
      </c>
      <c r="U18" s="74"/>
      <c r="V18" s="74"/>
      <c r="W18" s="13"/>
      <c r="X18" s="13"/>
      <c r="Y18" s="128"/>
      <c r="Z18" s="242"/>
    </row>
    <row r="19" spans="1:26" ht="15" hidden="1" customHeight="1" outlineLevel="1">
      <c r="A19" s="49" t="s">
        <v>94</v>
      </c>
      <c r="B19" s="234"/>
      <c r="C19" s="174" t="s">
        <v>57</v>
      </c>
      <c r="D19" s="49" t="s">
        <v>30</v>
      </c>
      <c r="E19" s="2">
        <v>1</v>
      </c>
      <c r="F19" s="2">
        <v>1</v>
      </c>
      <c r="G19" s="237"/>
      <c r="H19" s="104"/>
      <c r="I19" s="13">
        <v>247</v>
      </c>
      <c r="J19" s="13">
        <v>247</v>
      </c>
      <c r="K19" s="13">
        <f t="shared" si="7"/>
        <v>0</v>
      </c>
      <c r="L19" s="111"/>
      <c r="M19" s="13">
        <f t="shared" si="8"/>
        <v>247</v>
      </c>
      <c r="N19" s="104"/>
      <c r="O19" s="104"/>
      <c r="P19" s="104"/>
      <c r="Q19" s="71">
        <v>0.1</v>
      </c>
      <c r="R19" s="71">
        <v>0.113</v>
      </c>
      <c r="S19" s="74">
        <v>0.84799999999999998</v>
      </c>
      <c r="T19" s="74">
        <v>0.83099999999999996</v>
      </c>
      <c r="U19" s="74"/>
      <c r="V19" s="74"/>
      <c r="W19" s="13"/>
      <c r="X19" s="13"/>
      <c r="Y19" s="128"/>
      <c r="Z19" s="242"/>
    </row>
    <row r="20" spans="1:26" ht="15" hidden="1" customHeight="1" outlineLevel="1">
      <c r="A20" s="217" t="s">
        <v>95</v>
      </c>
      <c r="B20" s="234"/>
      <c r="C20" s="173" t="s">
        <v>58</v>
      </c>
      <c r="D20" s="49" t="s">
        <v>30</v>
      </c>
      <c r="E20" s="2">
        <v>1</v>
      </c>
      <c r="F20" s="2">
        <v>1</v>
      </c>
      <c r="G20" s="237"/>
      <c r="H20" s="81"/>
      <c r="I20" s="81">
        <v>128</v>
      </c>
      <c r="J20" s="81">
        <v>128</v>
      </c>
      <c r="K20" s="13">
        <f t="shared" si="7"/>
        <v>0</v>
      </c>
      <c r="L20" s="105"/>
      <c r="M20" s="13">
        <f t="shared" si="8"/>
        <v>128</v>
      </c>
      <c r="N20" s="105"/>
      <c r="O20" s="105"/>
      <c r="P20" s="105"/>
      <c r="Q20" s="71">
        <v>0.1</v>
      </c>
      <c r="R20" s="71">
        <v>0.113</v>
      </c>
      <c r="S20" s="74">
        <v>0.84799999999999998</v>
      </c>
      <c r="T20" s="74">
        <v>0.83099999999999996</v>
      </c>
      <c r="U20" s="100"/>
      <c r="V20" s="100"/>
      <c r="W20" s="81"/>
      <c r="X20" s="81"/>
      <c r="Y20" s="99"/>
      <c r="Z20" s="242"/>
    </row>
    <row r="21" spans="1:26" ht="15" hidden="1" customHeight="1" outlineLevel="1">
      <c r="A21" s="49" t="s">
        <v>96</v>
      </c>
      <c r="B21" s="234"/>
      <c r="C21" s="174" t="s">
        <v>59</v>
      </c>
      <c r="D21" s="49" t="s">
        <v>30</v>
      </c>
      <c r="E21" s="2">
        <v>1</v>
      </c>
      <c r="F21" s="2">
        <v>1</v>
      </c>
      <c r="G21" s="237"/>
      <c r="H21" s="104"/>
      <c r="I21" s="13">
        <v>622</v>
      </c>
      <c r="J21" s="13">
        <v>622</v>
      </c>
      <c r="K21" s="13">
        <f t="shared" si="7"/>
        <v>0</v>
      </c>
      <c r="L21" s="111"/>
      <c r="M21" s="13">
        <f t="shared" si="8"/>
        <v>622</v>
      </c>
      <c r="N21" s="104"/>
      <c r="O21" s="104"/>
      <c r="P21" s="104"/>
      <c r="Q21" s="71">
        <v>0.1</v>
      </c>
      <c r="R21" s="71">
        <v>0.113</v>
      </c>
      <c r="S21" s="74">
        <v>0.84799999999999998</v>
      </c>
      <c r="T21" s="74">
        <v>0.83099999999999996</v>
      </c>
      <c r="U21" s="74"/>
      <c r="V21" s="74"/>
      <c r="W21" s="13"/>
      <c r="X21" s="13"/>
      <c r="Y21" s="128"/>
      <c r="Z21" s="242"/>
    </row>
    <row r="22" spans="1:26" s="171" customFormat="1" collapsed="1">
      <c r="A22" s="106">
        <v>2</v>
      </c>
      <c r="B22" s="234"/>
      <c r="C22" s="164" t="s">
        <v>60</v>
      </c>
      <c r="D22" s="6"/>
      <c r="E22" s="106"/>
      <c r="F22" s="106"/>
      <c r="G22" s="237"/>
      <c r="H22" s="106">
        <f t="shared" ref="H22" si="9">+H23+H55+H56</f>
        <v>0</v>
      </c>
      <c r="I22" s="106">
        <f>+I23+I55+I56</f>
        <v>273161</v>
      </c>
      <c r="J22" s="106">
        <f>+J23+J55+J56</f>
        <v>312923.73800000001</v>
      </c>
      <c r="K22" s="106">
        <f t="shared" ref="K22" si="10">+K23+K55+K56</f>
        <v>39762.737999999998</v>
      </c>
      <c r="L22" s="4"/>
      <c r="M22" s="106">
        <f>+M23+M55+M56</f>
        <v>312923.73800000001</v>
      </c>
      <c r="N22" s="106"/>
      <c r="O22" s="106"/>
      <c r="P22" s="106"/>
      <c r="Q22" s="6"/>
      <c r="R22" s="6"/>
      <c r="S22" s="6"/>
      <c r="T22" s="6"/>
      <c r="U22" s="6"/>
      <c r="V22" s="6"/>
      <c r="W22" s="6"/>
      <c r="X22" s="6"/>
      <c r="Y22" s="8"/>
      <c r="Z22" s="242"/>
    </row>
    <row r="23" spans="1:26" s="86" customFormat="1" ht="57" customHeight="1">
      <c r="A23" s="51" t="s">
        <v>35</v>
      </c>
      <c r="B23" s="234"/>
      <c r="C23" s="172" t="s">
        <v>61</v>
      </c>
      <c r="D23" s="51" t="s">
        <v>33</v>
      </c>
      <c r="E23" s="47">
        <f>SUM(E24:E54)-E52-E53</f>
        <v>16370</v>
      </c>
      <c r="F23" s="47">
        <f>SUM(F24:F54)-F52-F53</f>
        <v>27568</v>
      </c>
      <c r="G23" s="237"/>
      <c r="H23" s="47">
        <f t="shared" ref="H23" si="11">SUM(H24:H54)</f>
        <v>0</v>
      </c>
      <c r="I23" s="47">
        <f>SUM(I24:I54)</f>
        <v>198315</v>
      </c>
      <c r="J23" s="47">
        <f>SUM(J24:J54)</f>
        <v>239572</v>
      </c>
      <c r="K23" s="47">
        <f>SUM(K24:K54)</f>
        <v>41257</v>
      </c>
      <c r="L23" s="137" t="s">
        <v>208</v>
      </c>
      <c r="M23" s="83">
        <f>SUM(M24:M54)</f>
        <v>239572</v>
      </c>
      <c r="N23" s="285"/>
      <c r="O23" s="83"/>
      <c r="P23" s="285"/>
      <c r="Q23" s="98">
        <v>1.6E-2</v>
      </c>
      <c r="R23" s="98">
        <v>1.7999999999999999E-2</v>
      </c>
      <c r="S23" s="85">
        <v>0.68</v>
      </c>
      <c r="T23" s="85">
        <v>0.66</v>
      </c>
      <c r="U23" s="231">
        <v>0.158</v>
      </c>
      <c r="V23" s="231">
        <v>0.14799999999999999</v>
      </c>
      <c r="W23" s="97">
        <v>1779</v>
      </c>
      <c r="X23" s="97">
        <v>1581</v>
      </c>
      <c r="Y23" s="239" t="s">
        <v>231</v>
      </c>
      <c r="Z23" s="242"/>
    </row>
    <row r="24" spans="1:26" ht="35.25" hidden="1" customHeight="1" outlineLevel="1">
      <c r="A24" s="49" t="s">
        <v>97</v>
      </c>
      <c r="B24" s="234"/>
      <c r="C24" s="5" t="s">
        <v>184</v>
      </c>
      <c r="D24" s="167" t="s">
        <v>33</v>
      </c>
      <c r="E24" s="167">
        <v>250</v>
      </c>
      <c r="F24" s="16">
        <v>175</v>
      </c>
      <c r="G24" s="237"/>
      <c r="H24" s="286"/>
      <c r="I24" s="17">
        <v>2280</v>
      </c>
      <c r="J24" s="17">
        <v>2438</v>
      </c>
      <c r="K24" s="17">
        <f>J24-I24</f>
        <v>158</v>
      </c>
      <c r="L24" s="207" t="s">
        <v>167</v>
      </c>
      <c r="M24" s="17">
        <f>J24</f>
        <v>2438</v>
      </c>
      <c r="N24" s="286"/>
      <c r="O24" s="17"/>
      <c r="P24" s="286"/>
      <c r="Q24" s="98">
        <v>1.6E-2</v>
      </c>
      <c r="R24" s="98">
        <v>1.7999999999999999E-2</v>
      </c>
      <c r="S24" s="231"/>
      <c r="T24" s="231"/>
      <c r="U24" s="231">
        <v>0.158</v>
      </c>
      <c r="V24" s="231">
        <v>0.14799999999999999</v>
      </c>
      <c r="W24" s="97">
        <v>1779</v>
      </c>
      <c r="X24" s="97">
        <v>1581</v>
      </c>
      <c r="Y24" s="240"/>
      <c r="Z24" s="242"/>
    </row>
    <row r="25" spans="1:26" ht="45" hidden="1" customHeight="1" outlineLevel="1">
      <c r="A25" s="49" t="s">
        <v>98</v>
      </c>
      <c r="B25" s="234"/>
      <c r="C25" s="5" t="s">
        <v>182</v>
      </c>
      <c r="D25" s="167" t="s">
        <v>33</v>
      </c>
      <c r="E25" s="167">
        <v>250</v>
      </c>
      <c r="F25" s="16">
        <v>270</v>
      </c>
      <c r="G25" s="237"/>
      <c r="H25" s="286"/>
      <c r="I25" s="17">
        <v>1190</v>
      </c>
      <c r="J25" s="17">
        <v>1590</v>
      </c>
      <c r="K25" s="17">
        <f t="shared" ref="K25:K55" si="12">J25-I25</f>
        <v>400</v>
      </c>
      <c r="L25" s="208"/>
      <c r="M25" s="17">
        <f t="shared" ref="M25:M54" si="13">J25</f>
        <v>1590</v>
      </c>
      <c r="N25" s="286"/>
      <c r="O25" s="17"/>
      <c r="P25" s="286"/>
      <c r="Q25" s="98">
        <v>1.6E-2</v>
      </c>
      <c r="R25" s="98">
        <v>1.7999999999999999E-2</v>
      </c>
      <c r="S25" s="231"/>
      <c r="T25" s="231"/>
      <c r="U25" s="231">
        <v>0.158</v>
      </c>
      <c r="V25" s="231">
        <v>0.14799999999999999</v>
      </c>
      <c r="W25" s="97">
        <v>1779</v>
      </c>
      <c r="X25" s="97">
        <v>1581</v>
      </c>
      <c r="Y25" s="240"/>
      <c r="Z25" s="242"/>
    </row>
    <row r="26" spans="1:26" ht="30" hidden="1" customHeight="1" outlineLevel="1">
      <c r="A26" s="49" t="s">
        <v>99</v>
      </c>
      <c r="B26" s="234"/>
      <c r="C26" s="5" t="s">
        <v>62</v>
      </c>
      <c r="D26" s="167" t="s">
        <v>33</v>
      </c>
      <c r="E26" s="81">
        <v>1350</v>
      </c>
      <c r="F26" s="81">
        <v>1356</v>
      </c>
      <c r="G26" s="237"/>
      <c r="H26" s="81"/>
      <c r="I26" s="81">
        <v>14009</v>
      </c>
      <c r="J26" s="81">
        <v>15325</v>
      </c>
      <c r="K26" s="17">
        <f t="shared" si="12"/>
        <v>1316</v>
      </c>
      <c r="L26" s="208"/>
      <c r="M26" s="17">
        <f t="shared" si="13"/>
        <v>15325</v>
      </c>
      <c r="N26" s="105"/>
      <c r="O26" s="105"/>
      <c r="P26" s="105"/>
      <c r="Q26" s="77">
        <v>1.6E-2</v>
      </c>
      <c r="R26" s="77">
        <v>1.7999999999999999E-2</v>
      </c>
      <c r="S26" s="232"/>
      <c r="T26" s="232"/>
      <c r="U26" s="231">
        <v>0.158</v>
      </c>
      <c r="V26" s="231">
        <v>0.14799999999999999</v>
      </c>
      <c r="W26" s="97">
        <v>1779</v>
      </c>
      <c r="X26" s="97">
        <v>1581</v>
      </c>
      <c r="Y26" s="240"/>
      <c r="Z26" s="242"/>
    </row>
    <row r="27" spans="1:26" ht="30" hidden="1" customHeight="1" outlineLevel="1">
      <c r="A27" s="49" t="s">
        <v>100</v>
      </c>
      <c r="B27" s="234"/>
      <c r="C27" s="5" t="s">
        <v>183</v>
      </c>
      <c r="D27" s="167" t="s">
        <v>33</v>
      </c>
      <c r="E27" s="167">
        <v>80</v>
      </c>
      <c r="F27" s="16">
        <v>80</v>
      </c>
      <c r="G27" s="237"/>
      <c r="H27" s="286"/>
      <c r="I27" s="81">
        <v>378</v>
      </c>
      <c r="J27" s="17">
        <v>447</v>
      </c>
      <c r="K27" s="17">
        <f t="shared" si="12"/>
        <v>69</v>
      </c>
      <c r="L27" s="208"/>
      <c r="M27" s="17">
        <f t="shared" si="13"/>
        <v>447</v>
      </c>
      <c r="N27" s="286"/>
      <c r="O27" s="286"/>
      <c r="P27" s="286"/>
      <c r="Q27" s="98">
        <v>1.6E-2</v>
      </c>
      <c r="R27" s="98">
        <v>1.7999999999999999E-2</v>
      </c>
      <c r="S27" s="231"/>
      <c r="T27" s="231"/>
      <c r="U27" s="231">
        <v>0.158</v>
      </c>
      <c r="V27" s="231">
        <v>0.14799999999999999</v>
      </c>
      <c r="W27" s="97">
        <v>1779</v>
      </c>
      <c r="X27" s="97">
        <v>1581</v>
      </c>
      <c r="Y27" s="240"/>
      <c r="Z27" s="242"/>
    </row>
    <row r="28" spans="1:26" ht="45" hidden="1" customHeight="1" outlineLevel="1">
      <c r="A28" s="49" t="s">
        <v>101</v>
      </c>
      <c r="B28" s="234"/>
      <c r="C28" s="5" t="s">
        <v>185</v>
      </c>
      <c r="D28" s="167" t="s">
        <v>33</v>
      </c>
      <c r="E28" s="167">
        <v>220</v>
      </c>
      <c r="F28" s="167">
        <v>220</v>
      </c>
      <c r="G28" s="237"/>
      <c r="H28" s="167"/>
      <c r="I28" s="167">
        <v>3537</v>
      </c>
      <c r="J28" s="167">
        <v>4101</v>
      </c>
      <c r="K28" s="17">
        <f t="shared" si="12"/>
        <v>564</v>
      </c>
      <c r="L28" s="208"/>
      <c r="M28" s="17">
        <f t="shared" si="13"/>
        <v>4101</v>
      </c>
      <c r="N28" s="286"/>
      <c r="O28" s="286"/>
      <c r="P28" s="286"/>
      <c r="Q28" s="98">
        <v>1.6E-2</v>
      </c>
      <c r="R28" s="98">
        <v>1.7999999999999999E-2</v>
      </c>
      <c r="S28" s="231"/>
      <c r="T28" s="231"/>
      <c r="U28" s="231">
        <v>0.158</v>
      </c>
      <c r="V28" s="231">
        <v>0.14799999999999999</v>
      </c>
      <c r="W28" s="97">
        <v>1779</v>
      </c>
      <c r="X28" s="97">
        <v>1581</v>
      </c>
      <c r="Y28" s="240"/>
      <c r="Z28" s="242"/>
    </row>
    <row r="29" spans="1:26" ht="60" hidden="1" customHeight="1" outlineLevel="1">
      <c r="A29" s="49" t="s">
        <v>102</v>
      </c>
      <c r="B29" s="234"/>
      <c r="C29" s="5" t="s">
        <v>186</v>
      </c>
      <c r="D29" s="167" t="s">
        <v>33</v>
      </c>
      <c r="E29" s="167">
        <v>100</v>
      </c>
      <c r="F29" s="16">
        <v>108</v>
      </c>
      <c r="G29" s="237"/>
      <c r="H29" s="286"/>
      <c r="I29" s="17">
        <v>931</v>
      </c>
      <c r="J29" s="17">
        <v>1384</v>
      </c>
      <c r="K29" s="17">
        <f t="shared" si="12"/>
        <v>453</v>
      </c>
      <c r="L29" s="208"/>
      <c r="M29" s="17">
        <f t="shared" si="13"/>
        <v>1384</v>
      </c>
      <c r="N29" s="17"/>
      <c r="O29" s="17"/>
      <c r="P29" s="286"/>
      <c r="Q29" s="77">
        <v>1.6E-2</v>
      </c>
      <c r="R29" s="77">
        <v>1.7999999999999999E-2</v>
      </c>
      <c r="S29" s="231"/>
      <c r="T29" s="231"/>
      <c r="U29" s="231">
        <v>0.158</v>
      </c>
      <c r="V29" s="231">
        <v>0.14799999999999999</v>
      </c>
      <c r="W29" s="97">
        <v>1779</v>
      </c>
      <c r="X29" s="97">
        <v>1581</v>
      </c>
      <c r="Y29" s="240"/>
      <c r="Z29" s="242"/>
    </row>
    <row r="30" spans="1:26" ht="45" hidden="1" customHeight="1" outlineLevel="1">
      <c r="A30" s="49" t="s">
        <v>103</v>
      </c>
      <c r="B30" s="234"/>
      <c r="C30" s="5" t="s">
        <v>187</v>
      </c>
      <c r="D30" s="167" t="s">
        <v>33</v>
      </c>
      <c r="E30" s="81">
        <v>170</v>
      </c>
      <c r="F30" s="81">
        <v>300</v>
      </c>
      <c r="G30" s="237"/>
      <c r="H30" s="81"/>
      <c r="I30" s="81">
        <v>2694</v>
      </c>
      <c r="J30" s="81">
        <v>2985</v>
      </c>
      <c r="K30" s="17">
        <f t="shared" si="12"/>
        <v>291</v>
      </c>
      <c r="L30" s="208"/>
      <c r="M30" s="17">
        <f t="shared" si="13"/>
        <v>2985</v>
      </c>
      <c r="N30" s="105"/>
      <c r="O30" s="105"/>
      <c r="P30" s="105"/>
      <c r="Q30" s="98">
        <v>1.6E-2</v>
      </c>
      <c r="R30" s="98">
        <v>1.7999999999999999E-2</v>
      </c>
      <c r="S30" s="232"/>
      <c r="T30" s="232"/>
      <c r="U30" s="231">
        <v>0.158</v>
      </c>
      <c r="V30" s="231">
        <v>0.14799999999999999</v>
      </c>
      <c r="W30" s="97">
        <v>1779</v>
      </c>
      <c r="X30" s="97">
        <v>1581</v>
      </c>
      <c r="Y30" s="240"/>
      <c r="Z30" s="242"/>
    </row>
    <row r="31" spans="1:26" ht="30" hidden="1" customHeight="1" outlineLevel="1">
      <c r="A31" s="49" t="s">
        <v>104</v>
      </c>
      <c r="B31" s="234"/>
      <c r="C31" s="5" t="s">
        <v>188</v>
      </c>
      <c r="D31" s="167" t="s">
        <v>33</v>
      </c>
      <c r="E31" s="176">
        <v>140</v>
      </c>
      <c r="F31" s="16">
        <v>140</v>
      </c>
      <c r="G31" s="237"/>
      <c r="H31" s="286"/>
      <c r="I31" s="81">
        <v>1748</v>
      </c>
      <c r="J31" s="17">
        <v>2074</v>
      </c>
      <c r="K31" s="17">
        <f t="shared" si="12"/>
        <v>326</v>
      </c>
      <c r="L31" s="208"/>
      <c r="M31" s="17">
        <f t="shared" si="13"/>
        <v>2074</v>
      </c>
      <c r="N31" s="286"/>
      <c r="O31" s="286"/>
      <c r="P31" s="286"/>
      <c r="Q31" s="98">
        <v>1.6E-2</v>
      </c>
      <c r="R31" s="98">
        <v>1.7999999999999999E-2</v>
      </c>
      <c r="S31" s="231"/>
      <c r="T31" s="231"/>
      <c r="U31" s="231">
        <v>0.158</v>
      </c>
      <c r="V31" s="231">
        <v>0.14799999999999999</v>
      </c>
      <c r="W31" s="97">
        <v>1779</v>
      </c>
      <c r="X31" s="97">
        <v>1581</v>
      </c>
      <c r="Y31" s="240"/>
      <c r="Z31" s="242"/>
    </row>
    <row r="32" spans="1:26" ht="60" hidden="1" customHeight="1" outlineLevel="1">
      <c r="A32" s="49" t="s">
        <v>105</v>
      </c>
      <c r="B32" s="234"/>
      <c r="C32" s="5" t="s">
        <v>189</v>
      </c>
      <c r="D32" s="167" t="s">
        <v>33</v>
      </c>
      <c r="E32" s="167">
        <v>800</v>
      </c>
      <c r="F32" s="167">
        <v>820</v>
      </c>
      <c r="G32" s="237"/>
      <c r="H32" s="167"/>
      <c r="I32" s="167">
        <v>12145</v>
      </c>
      <c r="J32" s="167">
        <v>12245</v>
      </c>
      <c r="K32" s="17">
        <f t="shared" si="12"/>
        <v>100</v>
      </c>
      <c r="L32" s="208"/>
      <c r="M32" s="17">
        <f t="shared" si="13"/>
        <v>12245</v>
      </c>
      <c r="N32" s="286"/>
      <c r="O32" s="286"/>
      <c r="P32" s="286"/>
      <c r="Q32" s="77">
        <v>1.6E-2</v>
      </c>
      <c r="R32" s="77">
        <v>1.7999999999999999E-2</v>
      </c>
      <c r="S32" s="231"/>
      <c r="T32" s="231"/>
      <c r="U32" s="231">
        <v>0.158</v>
      </c>
      <c r="V32" s="231">
        <v>0.14799999999999999</v>
      </c>
      <c r="W32" s="97">
        <v>1779</v>
      </c>
      <c r="X32" s="97">
        <v>1581</v>
      </c>
      <c r="Y32" s="240"/>
      <c r="Z32" s="242"/>
    </row>
    <row r="33" spans="1:26" ht="60" hidden="1" customHeight="1" outlineLevel="1">
      <c r="A33" s="49" t="s">
        <v>106</v>
      </c>
      <c r="B33" s="234"/>
      <c r="C33" s="5" t="s">
        <v>190</v>
      </c>
      <c r="D33" s="167" t="s">
        <v>33</v>
      </c>
      <c r="E33" s="191">
        <v>300</v>
      </c>
      <c r="F33" s="16">
        <v>230</v>
      </c>
      <c r="G33" s="237"/>
      <c r="H33" s="286"/>
      <c r="I33" s="17">
        <v>5013</v>
      </c>
      <c r="J33" s="17">
        <v>5555</v>
      </c>
      <c r="K33" s="17">
        <f t="shared" si="12"/>
        <v>542</v>
      </c>
      <c r="L33" s="208"/>
      <c r="M33" s="17">
        <f t="shared" si="13"/>
        <v>5555</v>
      </c>
      <c r="N33" s="286"/>
      <c r="O33" s="286"/>
      <c r="P33" s="286"/>
      <c r="Q33" s="98">
        <v>1.6E-2</v>
      </c>
      <c r="R33" s="98">
        <v>1.7999999999999999E-2</v>
      </c>
      <c r="S33" s="231"/>
      <c r="T33" s="231"/>
      <c r="U33" s="231">
        <v>0.158</v>
      </c>
      <c r="V33" s="231">
        <v>0.14799999999999999</v>
      </c>
      <c r="W33" s="97">
        <v>1779</v>
      </c>
      <c r="X33" s="97">
        <v>1581</v>
      </c>
      <c r="Y33" s="240"/>
      <c r="Z33" s="242"/>
    </row>
    <row r="34" spans="1:26" ht="15" hidden="1" customHeight="1" outlineLevel="1">
      <c r="A34" s="49" t="s">
        <v>107</v>
      </c>
      <c r="B34" s="234"/>
      <c r="C34" s="5" t="s">
        <v>191</v>
      </c>
      <c r="D34" s="167" t="s">
        <v>33</v>
      </c>
      <c r="E34" s="191">
        <v>360</v>
      </c>
      <c r="F34" s="16">
        <v>430</v>
      </c>
      <c r="G34" s="237"/>
      <c r="H34" s="286"/>
      <c r="I34" s="17">
        <v>9503</v>
      </c>
      <c r="J34" s="17">
        <v>9572</v>
      </c>
      <c r="K34" s="17">
        <f t="shared" si="12"/>
        <v>69</v>
      </c>
      <c r="L34" s="208"/>
      <c r="M34" s="17">
        <f t="shared" si="13"/>
        <v>9572</v>
      </c>
      <c r="N34" s="286"/>
      <c r="O34" s="286"/>
      <c r="P34" s="286"/>
      <c r="Q34" s="98">
        <v>1.6E-2</v>
      </c>
      <c r="R34" s="98">
        <v>1.7999999999999999E-2</v>
      </c>
      <c r="S34" s="231"/>
      <c r="T34" s="231"/>
      <c r="U34" s="231">
        <v>0.158</v>
      </c>
      <c r="V34" s="231">
        <v>0.14799999999999999</v>
      </c>
      <c r="W34" s="97">
        <v>1779</v>
      </c>
      <c r="X34" s="97">
        <v>1581</v>
      </c>
      <c r="Y34" s="240"/>
      <c r="Z34" s="242"/>
    </row>
    <row r="35" spans="1:26" ht="45" hidden="1" customHeight="1" outlineLevel="1">
      <c r="A35" s="49" t="s">
        <v>108</v>
      </c>
      <c r="B35" s="234"/>
      <c r="C35" s="5" t="s">
        <v>192</v>
      </c>
      <c r="D35" s="167" t="s">
        <v>33</v>
      </c>
      <c r="E35" s="191">
        <v>360</v>
      </c>
      <c r="F35" s="16">
        <v>379</v>
      </c>
      <c r="G35" s="237"/>
      <c r="H35" s="286"/>
      <c r="I35" s="17">
        <v>4417</v>
      </c>
      <c r="J35" s="17">
        <v>5118</v>
      </c>
      <c r="K35" s="17">
        <f t="shared" si="12"/>
        <v>701</v>
      </c>
      <c r="L35" s="209"/>
      <c r="M35" s="17">
        <f t="shared" si="13"/>
        <v>5118</v>
      </c>
      <c r="N35" s="286"/>
      <c r="O35" s="286"/>
      <c r="P35" s="286"/>
      <c r="Q35" s="77">
        <v>1.6E-2</v>
      </c>
      <c r="R35" s="77">
        <v>1.7999999999999999E-2</v>
      </c>
      <c r="S35" s="231"/>
      <c r="T35" s="231"/>
      <c r="U35" s="231">
        <v>0.158</v>
      </c>
      <c r="V35" s="231">
        <v>0.14799999999999999</v>
      </c>
      <c r="W35" s="97">
        <v>1779</v>
      </c>
      <c r="X35" s="97">
        <v>1581</v>
      </c>
      <c r="Y35" s="240"/>
      <c r="Z35" s="242"/>
    </row>
    <row r="36" spans="1:26" ht="127.5" hidden="1" customHeight="1" outlineLevel="1">
      <c r="A36" s="49" t="s">
        <v>109</v>
      </c>
      <c r="B36" s="234"/>
      <c r="C36" s="5" t="s">
        <v>193</v>
      </c>
      <c r="D36" s="167" t="s">
        <v>33</v>
      </c>
      <c r="E36" s="191">
        <v>1100</v>
      </c>
      <c r="F36" s="16">
        <v>1100</v>
      </c>
      <c r="G36" s="237"/>
      <c r="H36" s="286"/>
      <c r="I36" s="17">
        <v>15262</v>
      </c>
      <c r="J36" s="17">
        <v>10859</v>
      </c>
      <c r="K36" s="17">
        <f t="shared" si="12"/>
        <v>-4403</v>
      </c>
      <c r="L36" s="128" t="s">
        <v>179</v>
      </c>
      <c r="M36" s="17">
        <f t="shared" si="13"/>
        <v>10859</v>
      </c>
      <c r="N36" s="286"/>
      <c r="O36" s="286"/>
      <c r="P36" s="286"/>
      <c r="Q36" s="98">
        <v>1.6E-2</v>
      </c>
      <c r="R36" s="98">
        <v>1.7999999999999999E-2</v>
      </c>
      <c r="S36" s="231"/>
      <c r="T36" s="231"/>
      <c r="U36" s="231">
        <v>0.158</v>
      </c>
      <c r="V36" s="231">
        <v>0.14799999999999999</v>
      </c>
      <c r="W36" s="97">
        <v>1779</v>
      </c>
      <c r="X36" s="97">
        <v>1581</v>
      </c>
      <c r="Y36" s="240"/>
      <c r="Z36" s="242"/>
    </row>
    <row r="37" spans="1:26" ht="165" hidden="1" customHeight="1" outlineLevel="1">
      <c r="A37" s="49" t="s">
        <v>110</v>
      </c>
      <c r="B37" s="234"/>
      <c r="C37" s="5" t="s">
        <v>194</v>
      </c>
      <c r="D37" s="167" t="s">
        <v>33</v>
      </c>
      <c r="E37" s="191">
        <v>3000</v>
      </c>
      <c r="F37" s="16">
        <v>3039</v>
      </c>
      <c r="G37" s="237"/>
      <c r="H37" s="286"/>
      <c r="I37" s="17">
        <v>16033</v>
      </c>
      <c r="J37" s="17">
        <v>21764</v>
      </c>
      <c r="K37" s="17">
        <f t="shared" si="12"/>
        <v>5731</v>
      </c>
      <c r="L37" s="128" t="s">
        <v>169</v>
      </c>
      <c r="M37" s="17">
        <f t="shared" si="13"/>
        <v>21764</v>
      </c>
      <c r="N37" s="286"/>
      <c r="O37" s="286"/>
      <c r="P37" s="286"/>
      <c r="Q37" s="98">
        <v>1.6E-2</v>
      </c>
      <c r="R37" s="98">
        <v>1.7999999999999999E-2</v>
      </c>
      <c r="S37" s="231"/>
      <c r="T37" s="231"/>
      <c r="U37" s="231">
        <v>0.158</v>
      </c>
      <c r="V37" s="231">
        <v>0.14799999999999999</v>
      </c>
      <c r="W37" s="97">
        <v>1779</v>
      </c>
      <c r="X37" s="97">
        <v>1581</v>
      </c>
      <c r="Y37" s="240"/>
      <c r="Z37" s="242"/>
    </row>
    <row r="38" spans="1:26" ht="45" hidden="1" customHeight="1" outlineLevel="1">
      <c r="A38" s="49" t="s">
        <v>111</v>
      </c>
      <c r="B38" s="234"/>
      <c r="C38" s="5" t="s">
        <v>195</v>
      </c>
      <c r="D38" s="167" t="s">
        <v>33</v>
      </c>
      <c r="E38" s="191">
        <v>250</v>
      </c>
      <c r="F38" s="16">
        <v>273</v>
      </c>
      <c r="G38" s="237"/>
      <c r="H38" s="286"/>
      <c r="I38" s="17">
        <v>1639</v>
      </c>
      <c r="J38" s="17">
        <v>1708</v>
      </c>
      <c r="K38" s="17">
        <f t="shared" si="12"/>
        <v>69</v>
      </c>
      <c r="L38" s="113" t="s">
        <v>181</v>
      </c>
      <c r="M38" s="17">
        <f t="shared" si="13"/>
        <v>1708</v>
      </c>
      <c r="N38" s="286"/>
      <c r="O38" s="286"/>
      <c r="P38" s="286"/>
      <c r="Q38" s="77">
        <v>1.6E-2</v>
      </c>
      <c r="R38" s="77">
        <v>1.7999999999999999E-2</v>
      </c>
      <c r="S38" s="231"/>
      <c r="T38" s="231"/>
      <c r="U38" s="231">
        <v>0.158</v>
      </c>
      <c r="V38" s="231">
        <v>0.14799999999999999</v>
      </c>
      <c r="W38" s="97">
        <v>1779</v>
      </c>
      <c r="X38" s="97">
        <v>1581</v>
      </c>
      <c r="Y38" s="240"/>
      <c r="Z38" s="242"/>
    </row>
    <row r="39" spans="1:26" ht="39.75" hidden="1" customHeight="1" outlineLevel="1">
      <c r="A39" s="49" t="s">
        <v>112</v>
      </c>
      <c r="B39" s="234"/>
      <c r="C39" s="5" t="s">
        <v>196</v>
      </c>
      <c r="D39" s="167" t="s">
        <v>33</v>
      </c>
      <c r="E39" s="191">
        <v>300</v>
      </c>
      <c r="F39" s="16">
        <v>304</v>
      </c>
      <c r="G39" s="237"/>
      <c r="H39" s="286"/>
      <c r="I39" s="17">
        <v>2980</v>
      </c>
      <c r="J39" s="17">
        <v>1564</v>
      </c>
      <c r="K39" s="17">
        <f t="shared" si="12"/>
        <v>-1416</v>
      </c>
      <c r="L39" s="210" t="s">
        <v>180</v>
      </c>
      <c r="M39" s="17">
        <f t="shared" si="13"/>
        <v>1564</v>
      </c>
      <c r="N39" s="286"/>
      <c r="O39" s="286"/>
      <c r="P39" s="286"/>
      <c r="Q39" s="98">
        <v>1.6E-2</v>
      </c>
      <c r="R39" s="98">
        <v>1.7999999999999999E-2</v>
      </c>
      <c r="S39" s="231"/>
      <c r="T39" s="231"/>
      <c r="U39" s="231">
        <v>0.158</v>
      </c>
      <c r="V39" s="231">
        <v>0.14799999999999999</v>
      </c>
      <c r="W39" s="97">
        <v>1779</v>
      </c>
      <c r="X39" s="97">
        <v>1581</v>
      </c>
      <c r="Y39" s="240"/>
      <c r="Z39" s="242"/>
    </row>
    <row r="40" spans="1:26" ht="43.5" hidden="1" customHeight="1" outlineLevel="1">
      <c r="A40" s="49" t="s">
        <v>113</v>
      </c>
      <c r="B40" s="234"/>
      <c r="C40" s="5" t="s">
        <v>63</v>
      </c>
      <c r="D40" s="167" t="s">
        <v>33</v>
      </c>
      <c r="E40" s="191">
        <v>1400</v>
      </c>
      <c r="F40" s="16">
        <v>1358</v>
      </c>
      <c r="G40" s="237"/>
      <c r="H40" s="286"/>
      <c r="I40" s="17">
        <v>10023</v>
      </c>
      <c r="J40" s="17">
        <v>7590</v>
      </c>
      <c r="K40" s="17">
        <f t="shared" si="12"/>
        <v>-2433</v>
      </c>
      <c r="L40" s="211"/>
      <c r="M40" s="17">
        <f t="shared" si="13"/>
        <v>7590</v>
      </c>
      <c r="N40" s="286"/>
      <c r="O40" s="286"/>
      <c r="P40" s="286"/>
      <c r="Q40" s="98">
        <v>1.6E-2</v>
      </c>
      <c r="R40" s="98">
        <v>1.7999999999999999E-2</v>
      </c>
      <c r="S40" s="231"/>
      <c r="T40" s="231"/>
      <c r="U40" s="231">
        <v>0.158</v>
      </c>
      <c r="V40" s="231">
        <v>0.14799999999999999</v>
      </c>
      <c r="W40" s="97">
        <v>1779</v>
      </c>
      <c r="X40" s="97">
        <v>1581</v>
      </c>
      <c r="Y40" s="240"/>
      <c r="Z40" s="242"/>
    </row>
    <row r="41" spans="1:26" ht="84" hidden="1" customHeight="1" outlineLevel="1">
      <c r="A41" s="49" t="s">
        <v>114</v>
      </c>
      <c r="B41" s="234"/>
      <c r="C41" s="5" t="s">
        <v>197</v>
      </c>
      <c r="D41" s="167" t="s">
        <v>33</v>
      </c>
      <c r="E41" s="191">
        <v>450</v>
      </c>
      <c r="F41" s="16">
        <v>481</v>
      </c>
      <c r="G41" s="237"/>
      <c r="H41" s="286"/>
      <c r="I41" s="17">
        <v>11558</v>
      </c>
      <c r="J41" s="17">
        <v>7517</v>
      </c>
      <c r="K41" s="17">
        <f t="shared" si="12"/>
        <v>-4041</v>
      </c>
      <c r="L41" s="212"/>
      <c r="M41" s="17">
        <f t="shared" si="13"/>
        <v>7517</v>
      </c>
      <c r="N41" s="286"/>
      <c r="O41" s="286"/>
      <c r="P41" s="286"/>
      <c r="Q41" s="77">
        <v>1.6E-2</v>
      </c>
      <c r="R41" s="77">
        <v>1.7999999999999999E-2</v>
      </c>
      <c r="S41" s="231"/>
      <c r="T41" s="231"/>
      <c r="U41" s="231">
        <v>0.158</v>
      </c>
      <c r="V41" s="231">
        <v>0.14799999999999999</v>
      </c>
      <c r="W41" s="97">
        <v>1779</v>
      </c>
      <c r="X41" s="97">
        <v>1581</v>
      </c>
      <c r="Y41" s="240"/>
      <c r="Z41" s="242"/>
    </row>
    <row r="42" spans="1:26" ht="45" hidden="1" customHeight="1" outlineLevel="1">
      <c r="A42" s="49" t="s">
        <v>115</v>
      </c>
      <c r="B42" s="234"/>
      <c r="C42" s="5" t="s">
        <v>198</v>
      </c>
      <c r="D42" s="167" t="s">
        <v>33</v>
      </c>
      <c r="E42" s="191">
        <v>340</v>
      </c>
      <c r="F42" s="16">
        <v>364</v>
      </c>
      <c r="G42" s="237"/>
      <c r="H42" s="286"/>
      <c r="I42" s="17">
        <v>2456</v>
      </c>
      <c r="J42" s="17">
        <v>2582</v>
      </c>
      <c r="K42" s="17">
        <f t="shared" si="12"/>
        <v>126</v>
      </c>
      <c r="L42" s="128" t="s">
        <v>181</v>
      </c>
      <c r="M42" s="17">
        <f t="shared" si="13"/>
        <v>2582</v>
      </c>
      <c r="N42" s="286"/>
      <c r="O42" s="286"/>
      <c r="P42" s="286"/>
      <c r="Q42" s="98">
        <v>1.6E-2</v>
      </c>
      <c r="R42" s="98">
        <v>1.7999999999999999E-2</v>
      </c>
      <c r="S42" s="231"/>
      <c r="T42" s="231"/>
      <c r="U42" s="231">
        <v>0.158</v>
      </c>
      <c r="V42" s="231">
        <v>0.14799999999999999</v>
      </c>
      <c r="W42" s="97">
        <v>1779</v>
      </c>
      <c r="X42" s="97">
        <v>1581</v>
      </c>
      <c r="Y42" s="240"/>
      <c r="Z42" s="242"/>
    </row>
    <row r="43" spans="1:26" ht="132.75" hidden="1" customHeight="1" outlineLevel="1">
      <c r="A43" s="49" t="s">
        <v>116</v>
      </c>
      <c r="B43" s="234"/>
      <c r="C43" s="5" t="s">
        <v>199</v>
      </c>
      <c r="D43" s="167" t="s">
        <v>33</v>
      </c>
      <c r="E43" s="191">
        <v>385</v>
      </c>
      <c r="F43" s="16">
        <v>441</v>
      </c>
      <c r="G43" s="237"/>
      <c r="H43" s="286"/>
      <c r="I43" s="17">
        <v>4589</v>
      </c>
      <c r="J43" s="17">
        <v>3504</v>
      </c>
      <c r="K43" s="17">
        <f t="shared" si="12"/>
        <v>-1085</v>
      </c>
      <c r="L43" s="128" t="s">
        <v>170</v>
      </c>
      <c r="M43" s="17">
        <f t="shared" si="13"/>
        <v>3504</v>
      </c>
      <c r="N43" s="286"/>
      <c r="O43" s="286"/>
      <c r="P43" s="286"/>
      <c r="Q43" s="98">
        <v>1.6E-2</v>
      </c>
      <c r="R43" s="98">
        <v>1.7999999999999999E-2</v>
      </c>
      <c r="S43" s="231"/>
      <c r="T43" s="231"/>
      <c r="U43" s="231">
        <v>0.158</v>
      </c>
      <c r="V43" s="231">
        <v>0.14799999999999999</v>
      </c>
      <c r="W43" s="97">
        <v>1779</v>
      </c>
      <c r="X43" s="97">
        <v>1581</v>
      </c>
      <c r="Y43" s="240"/>
      <c r="Z43" s="242"/>
    </row>
    <row r="44" spans="1:26" ht="45" hidden="1" customHeight="1" outlineLevel="1">
      <c r="A44" s="49" t="s">
        <v>117</v>
      </c>
      <c r="B44" s="234"/>
      <c r="C44" s="5" t="s">
        <v>200</v>
      </c>
      <c r="D44" s="167" t="s">
        <v>33</v>
      </c>
      <c r="E44" s="191">
        <v>250</v>
      </c>
      <c r="F44" s="16">
        <v>255</v>
      </c>
      <c r="G44" s="237"/>
      <c r="H44" s="286"/>
      <c r="I44" s="17">
        <v>1102</v>
      </c>
      <c r="J44" s="17">
        <v>1172</v>
      </c>
      <c r="K44" s="17">
        <f t="shared" si="12"/>
        <v>70</v>
      </c>
      <c r="L44" s="128" t="s">
        <v>181</v>
      </c>
      <c r="M44" s="17">
        <f t="shared" si="13"/>
        <v>1172</v>
      </c>
      <c r="N44" s="286"/>
      <c r="O44" s="286"/>
      <c r="P44" s="286"/>
      <c r="Q44" s="77">
        <v>1.6E-2</v>
      </c>
      <c r="R44" s="77">
        <v>1.7999999999999999E-2</v>
      </c>
      <c r="S44" s="231"/>
      <c r="T44" s="231"/>
      <c r="U44" s="231">
        <v>0.158</v>
      </c>
      <c r="V44" s="231">
        <v>0.14799999999999999</v>
      </c>
      <c r="W44" s="97">
        <v>1779</v>
      </c>
      <c r="X44" s="97">
        <v>1581</v>
      </c>
      <c r="Y44" s="240"/>
      <c r="Z44" s="242"/>
    </row>
    <row r="45" spans="1:26" ht="141.75" hidden="1" customHeight="1" outlineLevel="1">
      <c r="A45" s="49" t="s">
        <v>118</v>
      </c>
      <c r="B45" s="234"/>
      <c r="C45" s="5" t="s">
        <v>201</v>
      </c>
      <c r="D45" s="167" t="s">
        <v>33</v>
      </c>
      <c r="E45" s="191">
        <v>650</v>
      </c>
      <c r="F45" s="16">
        <v>867</v>
      </c>
      <c r="G45" s="237"/>
      <c r="H45" s="286"/>
      <c r="I45" s="17">
        <v>14252</v>
      </c>
      <c r="J45" s="17">
        <v>11120</v>
      </c>
      <c r="K45" s="17">
        <f t="shared" si="12"/>
        <v>-3132</v>
      </c>
      <c r="L45" s="204" t="s">
        <v>168</v>
      </c>
      <c r="M45" s="17">
        <f t="shared" si="13"/>
        <v>11120</v>
      </c>
      <c r="N45" s="286"/>
      <c r="O45" s="286"/>
      <c r="P45" s="286"/>
      <c r="Q45" s="98">
        <v>1.6E-2</v>
      </c>
      <c r="R45" s="98">
        <v>1.7999999999999999E-2</v>
      </c>
      <c r="S45" s="231"/>
      <c r="T45" s="231"/>
      <c r="U45" s="231">
        <v>0.158</v>
      </c>
      <c r="V45" s="231">
        <v>0.14799999999999999</v>
      </c>
      <c r="W45" s="97">
        <v>1779</v>
      </c>
      <c r="X45" s="97">
        <v>1581</v>
      </c>
      <c r="Y45" s="240"/>
      <c r="Z45" s="242"/>
    </row>
    <row r="46" spans="1:26" ht="30" hidden="1" customHeight="1" outlineLevel="1">
      <c r="A46" s="49" t="s">
        <v>119</v>
      </c>
      <c r="B46" s="234"/>
      <c r="C46" s="5" t="s">
        <v>64</v>
      </c>
      <c r="D46" s="167" t="s">
        <v>33</v>
      </c>
      <c r="E46" s="191">
        <v>800</v>
      </c>
      <c r="F46" s="16">
        <v>785</v>
      </c>
      <c r="G46" s="237"/>
      <c r="H46" s="286"/>
      <c r="I46" s="17">
        <v>20037</v>
      </c>
      <c r="J46" s="17">
        <v>10173</v>
      </c>
      <c r="K46" s="17">
        <f t="shared" si="12"/>
        <v>-9864</v>
      </c>
      <c r="L46" s="205"/>
      <c r="M46" s="17">
        <f t="shared" si="13"/>
        <v>10173</v>
      </c>
      <c r="N46" s="286"/>
      <c r="O46" s="286"/>
      <c r="P46" s="286"/>
      <c r="Q46" s="98">
        <v>1.6E-2</v>
      </c>
      <c r="R46" s="98">
        <v>1.7999999999999999E-2</v>
      </c>
      <c r="S46" s="231"/>
      <c r="T46" s="231"/>
      <c r="U46" s="231">
        <v>0.158</v>
      </c>
      <c r="V46" s="231">
        <v>0.14799999999999999</v>
      </c>
      <c r="W46" s="97">
        <v>1779</v>
      </c>
      <c r="X46" s="97">
        <v>1581</v>
      </c>
      <c r="Y46" s="240"/>
      <c r="Z46" s="242"/>
    </row>
    <row r="47" spans="1:26" ht="30" hidden="1" customHeight="1" outlineLevel="1">
      <c r="A47" s="49" t="s">
        <v>120</v>
      </c>
      <c r="B47" s="234"/>
      <c r="C47" s="5" t="s">
        <v>65</v>
      </c>
      <c r="D47" s="167" t="s">
        <v>33</v>
      </c>
      <c r="E47" s="191">
        <v>1830</v>
      </c>
      <c r="F47" s="16">
        <v>1826</v>
      </c>
      <c r="G47" s="237"/>
      <c r="H47" s="286"/>
      <c r="I47" s="17">
        <v>13197</v>
      </c>
      <c r="J47" s="17">
        <v>10802</v>
      </c>
      <c r="K47" s="17">
        <f t="shared" si="12"/>
        <v>-2395</v>
      </c>
      <c r="L47" s="205"/>
      <c r="M47" s="17">
        <f t="shared" si="13"/>
        <v>10802</v>
      </c>
      <c r="N47" s="286"/>
      <c r="O47" s="286"/>
      <c r="P47" s="286"/>
      <c r="Q47" s="77">
        <v>1.6E-2</v>
      </c>
      <c r="R47" s="77">
        <v>1.7999999999999999E-2</v>
      </c>
      <c r="S47" s="231"/>
      <c r="T47" s="231"/>
      <c r="U47" s="231">
        <v>0.158</v>
      </c>
      <c r="V47" s="231">
        <v>0.14799999999999999</v>
      </c>
      <c r="W47" s="97">
        <v>1779</v>
      </c>
      <c r="X47" s="97">
        <v>1581</v>
      </c>
      <c r="Y47" s="240"/>
      <c r="Z47" s="242"/>
    </row>
    <row r="48" spans="1:26" ht="75" hidden="1" customHeight="1" outlineLevel="1">
      <c r="A48" s="49" t="s">
        <v>121</v>
      </c>
      <c r="B48" s="234"/>
      <c r="C48" s="5" t="s">
        <v>202</v>
      </c>
      <c r="D48" s="167" t="s">
        <v>33</v>
      </c>
      <c r="E48" s="191">
        <v>500</v>
      </c>
      <c r="F48" s="16">
        <v>552</v>
      </c>
      <c r="G48" s="237"/>
      <c r="H48" s="286"/>
      <c r="I48" s="17">
        <v>8287</v>
      </c>
      <c r="J48" s="17">
        <v>4572</v>
      </c>
      <c r="K48" s="17">
        <f t="shared" si="12"/>
        <v>-3715</v>
      </c>
      <c r="L48" s="206"/>
      <c r="M48" s="17">
        <f t="shared" si="13"/>
        <v>4572</v>
      </c>
      <c r="N48" s="286"/>
      <c r="O48" s="286"/>
      <c r="P48" s="286"/>
      <c r="Q48" s="98">
        <v>1.6E-2</v>
      </c>
      <c r="R48" s="98">
        <v>1.7999999999999999E-2</v>
      </c>
      <c r="S48" s="231"/>
      <c r="T48" s="231"/>
      <c r="U48" s="231">
        <v>0.158</v>
      </c>
      <c r="V48" s="231">
        <v>0.14799999999999999</v>
      </c>
      <c r="W48" s="97">
        <v>1779</v>
      </c>
      <c r="X48" s="97">
        <v>1581</v>
      </c>
      <c r="Y48" s="240"/>
      <c r="Z48" s="242"/>
    </row>
    <row r="49" spans="1:26" ht="42" hidden="1" customHeight="1" outlineLevel="1">
      <c r="A49" s="49" t="s">
        <v>122</v>
      </c>
      <c r="B49" s="234"/>
      <c r="C49" s="5" t="s">
        <v>203</v>
      </c>
      <c r="D49" s="167" t="s">
        <v>33</v>
      </c>
      <c r="E49" s="191">
        <v>250</v>
      </c>
      <c r="F49" s="16">
        <v>250</v>
      </c>
      <c r="G49" s="237"/>
      <c r="H49" s="286"/>
      <c r="I49" s="17">
        <v>1366</v>
      </c>
      <c r="J49" s="17">
        <v>1435</v>
      </c>
      <c r="K49" s="17">
        <f t="shared" si="12"/>
        <v>69</v>
      </c>
      <c r="L49" s="128"/>
      <c r="M49" s="17">
        <f t="shared" si="13"/>
        <v>1435</v>
      </c>
      <c r="N49" s="286"/>
      <c r="O49" s="286"/>
      <c r="P49" s="286"/>
      <c r="Q49" s="98">
        <v>1.6E-2</v>
      </c>
      <c r="R49" s="98">
        <v>1.7999999999999999E-2</v>
      </c>
      <c r="S49" s="231"/>
      <c r="T49" s="231"/>
      <c r="U49" s="231">
        <v>0.158</v>
      </c>
      <c r="V49" s="231">
        <v>0.14799999999999999</v>
      </c>
      <c r="W49" s="97">
        <v>1779</v>
      </c>
      <c r="X49" s="97">
        <v>1581</v>
      </c>
      <c r="Y49" s="240"/>
      <c r="Z49" s="242"/>
    </row>
    <row r="50" spans="1:26" ht="42" hidden="1" customHeight="1" outlineLevel="1">
      <c r="A50" s="49" t="s">
        <v>123</v>
      </c>
      <c r="B50" s="234"/>
      <c r="C50" s="5" t="s">
        <v>204</v>
      </c>
      <c r="D50" s="167" t="s">
        <v>33</v>
      </c>
      <c r="E50" s="191">
        <v>100</v>
      </c>
      <c r="F50" s="16">
        <v>96</v>
      </c>
      <c r="G50" s="237"/>
      <c r="H50" s="286"/>
      <c r="I50" s="17">
        <v>596</v>
      </c>
      <c r="J50" s="17">
        <v>665</v>
      </c>
      <c r="K50" s="17">
        <f>J50-I50</f>
        <v>69</v>
      </c>
      <c r="L50" s="128"/>
      <c r="M50" s="17">
        <f t="shared" si="13"/>
        <v>665</v>
      </c>
      <c r="N50" s="286"/>
      <c r="O50" s="286"/>
      <c r="P50" s="286"/>
      <c r="Q50" s="77">
        <v>1.6E-2</v>
      </c>
      <c r="R50" s="77">
        <v>1.7999999999999999E-2</v>
      </c>
      <c r="S50" s="231"/>
      <c r="T50" s="231"/>
      <c r="U50" s="231">
        <v>0.158</v>
      </c>
      <c r="V50" s="231">
        <v>0.14799999999999999</v>
      </c>
      <c r="W50" s="97">
        <v>1779</v>
      </c>
      <c r="X50" s="97">
        <v>1581</v>
      </c>
      <c r="Y50" s="240"/>
      <c r="Z50" s="242"/>
    </row>
    <row r="51" spans="1:26" ht="123" hidden="1" customHeight="1" outlineLevel="1">
      <c r="A51" s="49" t="s">
        <v>124</v>
      </c>
      <c r="B51" s="234"/>
      <c r="C51" s="5" t="s">
        <v>205</v>
      </c>
      <c r="D51" s="167" t="s">
        <v>33</v>
      </c>
      <c r="E51" s="191">
        <v>385</v>
      </c>
      <c r="F51" s="191">
        <v>719</v>
      </c>
      <c r="G51" s="237"/>
      <c r="H51" s="286"/>
      <c r="I51" s="17">
        <v>3639</v>
      </c>
      <c r="J51" s="17">
        <v>3209</v>
      </c>
      <c r="K51" s="17">
        <f t="shared" si="12"/>
        <v>-430</v>
      </c>
      <c r="L51" s="128" t="s">
        <v>170</v>
      </c>
      <c r="M51" s="17">
        <f t="shared" si="13"/>
        <v>3209</v>
      </c>
      <c r="N51" s="286"/>
      <c r="O51" s="286"/>
      <c r="P51" s="286"/>
      <c r="Q51" s="98">
        <v>1.6E-2</v>
      </c>
      <c r="R51" s="98">
        <v>1.7999999999999999E-2</v>
      </c>
      <c r="S51" s="231"/>
      <c r="T51" s="231"/>
      <c r="U51" s="231">
        <v>0.158</v>
      </c>
      <c r="V51" s="231">
        <v>0.14799999999999999</v>
      </c>
      <c r="W51" s="97">
        <v>1779</v>
      </c>
      <c r="X51" s="97">
        <v>1581</v>
      </c>
      <c r="Y51" s="240"/>
      <c r="Z51" s="242"/>
    </row>
    <row r="52" spans="1:26" ht="30" hidden="1" customHeight="1" outlineLevel="1">
      <c r="A52" s="49" t="s">
        <v>125</v>
      </c>
      <c r="B52" s="234"/>
      <c r="C52" s="5" t="s">
        <v>206</v>
      </c>
      <c r="D52" s="167" t="s">
        <v>30</v>
      </c>
      <c r="E52" s="191">
        <v>36</v>
      </c>
      <c r="F52" s="16">
        <v>38</v>
      </c>
      <c r="G52" s="237"/>
      <c r="H52" s="286"/>
      <c r="I52" s="17">
        <v>2464</v>
      </c>
      <c r="J52" s="17">
        <v>2575</v>
      </c>
      <c r="K52" s="17">
        <f t="shared" si="12"/>
        <v>111</v>
      </c>
      <c r="L52" s="194" t="s">
        <v>145</v>
      </c>
      <c r="M52" s="17">
        <f t="shared" si="13"/>
        <v>2575</v>
      </c>
      <c r="N52" s="286"/>
      <c r="O52" s="286"/>
      <c r="P52" s="286"/>
      <c r="Q52" s="98">
        <v>1.6E-2</v>
      </c>
      <c r="R52" s="98">
        <v>1.7999999999999999E-2</v>
      </c>
      <c r="S52" s="231"/>
      <c r="T52" s="231"/>
      <c r="U52" s="231">
        <v>0.158</v>
      </c>
      <c r="V52" s="231">
        <v>0.14799999999999999</v>
      </c>
      <c r="W52" s="97">
        <v>1779</v>
      </c>
      <c r="X52" s="97">
        <v>1581</v>
      </c>
      <c r="Y52" s="240"/>
      <c r="Z52" s="242"/>
    </row>
    <row r="53" spans="1:26" ht="45" hidden="1" customHeight="1" outlineLevel="1">
      <c r="A53" s="49" t="s">
        <v>126</v>
      </c>
      <c r="B53" s="234"/>
      <c r="C53" s="5" t="s">
        <v>66</v>
      </c>
      <c r="D53" s="167" t="s">
        <v>30</v>
      </c>
      <c r="E53" s="191">
        <v>1</v>
      </c>
      <c r="F53" s="191">
        <v>1</v>
      </c>
      <c r="G53" s="237"/>
      <c r="H53" s="191"/>
      <c r="I53" s="191">
        <v>10990</v>
      </c>
      <c r="J53" s="191">
        <v>10990</v>
      </c>
      <c r="K53" s="17">
        <f t="shared" si="12"/>
        <v>0</v>
      </c>
      <c r="L53" s="194"/>
      <c r="M53" s="17">
        <f t="shared" si="13"/>
        <v>10990</v>
      </c>
      <c r="N53" s="191"/>
      <c r="O53" s="191"/>
      <c r="P53" s="191"/>
      <c r="Q53" s="77">
        <v>1.6E-2</v>
      </c>
      <c r="R53" s="77">
        <v>1.7999999999999999E-2</v>
      </c>
      <c r="S53" s="125"/>
      <c r="T53" s="125"/>
      <c r="U53" s="231">
        <v>0.158</v>
      </c>
      <c r="V53" s="231">
        <v>0.14799999999999999</v>
      </c>
      <c r="W53" s="97">
        <v>1779</v>
      </c>
      <c r="X53" s="97">
        <v>1581</v>
      </c>
      <c r="Y53" s="240"/>
      <c r="Z53" s="242"/>
    </row>
    <row r="54" spans="1:26" ht="120" hidden="1" customHeight="1" outlineLevel="1">
      <c r="A54" s="49" t="s">
        <v>127</v>
      </c>
      <c r="B54" s="234"/>
      <c r="C54" s="5" t="s">
        <v>207</v>
      </c>
      <c r="D54" s="167" t="s">
        <v>33</v>
      </c>
      <c r="E54" s="191">
        <v>0</v>
      </c>
      <c r="F54" s="191">
        <v>10350</v>
      </c>
      <c r="G54" s="237"/>
      <c r="H54" s="191"/>
      <c r="I54" s="191">
        <v>0</v>
      </c>
      <c r="J54" s="191">
        <v>62937</v>
      </c>
      <c r="K54" s="17">
        <f t="shared" si="12"/>
        <v>62937</v>
      </c>
      <c r="L54" s="194" t="s">
        <v>208</v>
      </c>
      <c r="M54" s="17">
        <f t="shared" si="13"/>
        <v>62937</v>
      </c>
      <c r="N54" s="191"/>
      <c r="O54" s="191"/>
      <c r="P54" s="191"/>
      <c r="Q54" s="98">
        <v>1.6E-2</v>
      </c>
      <c r="R54" s="98">
        <v>1.7999999999999999E-2</v>
      </c>
      <c r="S54" s="125"/>
      <c r="T54" s="125"/>
      <c r="U54" s="231">
        <v>0.158</v>
      </c>
      <c r="V54" s="231">
        <v>0.14799999999999999</v>
      </c>
      <c r="W54" s="97">
        <v>1779</v>
      </c>
      <c r="X54" s="97">
        <v>1581</v>
      </c>
      <c r="Y54" s="240"/>
      <c r="Z54" s="242"/>
    </row>
    <row r="55" spans="1:26" ht="19.5" customHeight="1" collapsed="1">
      <c r="A55" s="218" t="s">
        <v>68</v>
      </c>
      <c r="B55" s="234"/>
      <c r="C55" s="177" t="s">
        <v>69</v>
      </c>
      <c r="D55" s="175" t="s">
        <v>30</v>
      </c>
      <c r="E55" s="51">
        <v>200</v>
      </c>
      <c r="F55" s="51">
        <v>204</v>
      </c>
      <c r="G55" s="237"/>
      <c r="H55" s="51"/>
      <c r="I55" s="51">
        <v>11474</v>
      </c>
      <c r="J55" s="51">
        <v>11547</v>
      </c>
      <c r="K55" s="51">
        <f t="shared" si="12"/>
        <v>73</v>
      </c>
      <c r="L55" s="128"/>
      <c r="M55" s="51">
        <f>J55</f>
        <v>11547</v>
      </c>
      <c r="N55" s="104"/>
      <c r="O55" s="104"/>
      <c r="P55" s="104"/>
      <c r="Q55" s="98">
        <v>1.6E-2</v>
      </c>
      <c r="R55" s="98">
        <v>1.7999999999999999E-2</v>
      </c>
      <c r="S55" s="85">
        <v>0.68</v>
      </c>
      <c r="T55" s="85">
        <v>0.66</v>
      </c>
      <c r="U55" s="231">
        <v>0.158</v>
      </c>
      <c r="V55" s="231">
        <v>0.14799999999999999</v>
      </c>
      <c r="W55" s="97">
        <v>1779</v>
      </c>
      <c r="X55" s="97">
        <v>1581</v>
      </c>
      <c r="Y55" s="241"/>
      <c r="Z55" s="242"/>
    </row>
    <row r="56" spans="1:26" s="86" customFormat="1" ht="42.75" customHeight="1">
      <c r="A56" s="218" t="s">
        <v>70</v>
      </c>
      <c r="B56" s="234"/>
      <c r="C56" s="178" t="s">
        <v>29</v>
      </c>
      <c r="D56" s="175" t="s">
        <v>30</v>
      </c>
      <c r="E56" s="83">
        <f t="shared" ref="E56:H56" si="14">SUM(E57:E63)</f>
        <v>8</v>
      </c>
      <c r="F56" s="83">
        <f t="shared" si="14"/>
        <v>7</v>
      </c>
      <c r="G56" s="237"/>
      <c r="H56" s="83">
        <f t="shared" si="14"/>
        <v>0</v>
      </c>
      <c r="I56" s="83">
        <f>SUM(I57:I63)</f>
        <v>63372</v>
      </c>
      <c r="J56" s="83">
        <f t="shared" ref="J56:M56" si="15">SUM(J57:J63)</f>
        <v>61804.737999999998</v>
      </c>
      <c r="K56" s="83">
        <f t="shared" si="15"/>
        <v>-1567.2619999999997</v>
      </c>
      <c r="L56" s="213" t="s">
        <v>175</v>
      </c>
      <c r="M56" s="83">
        <f t="shared" si="15"/>
        <v>61804.737999999998</v>
      </c>
      <c r="N56" s="285"/>
      <c r="O56" s="285"/>
      <c r="P56" s="285"/>
      <c r="Q56" s="84">
        <v>0.47</v>
      </c>
      <c r="R56" s="84">
        <v>0.49</v>
      </c>
      <c r="S56" s="85">
        <v>0.84799999999999998</v>
      </c>
      <c r="T56" s="85">
        <v>0.83</v>
      </c>
      <c r="U56" s="231">
        <v>0.158</v>
      </c>
      <c r="V56" s="231">
        <v>0.14799999999999999</v>
      </c>
      <c r="W56" s="97">
        <v>1779</v>
      </c>
      <c r="X56" s="97">
        <v>1581</v>
      </c>
      <c r="Y56" s="213"/>
      <c r="Z56" s="242"/>
    </row>
    <row r="57" spans="1:26" ht="30" hidden="1" customHeight="1" outlineLevel="1">
      <c r="A57" s="216" t="s">
        <v>128</v>
      </c>
      <c r="B57" s="234"/>
      <c r="C57" s="179" t="s">
        <v>209</v>
      </c>
      <c r="D57" s="166" t="s">
        <v>30</v>
      </c>
      <c r="E57" s="49">
        <v>2</v>
      </c>
      <c r="F57" s="49">
        <v>2</v>
      </c>
      <c r="G57" s="237"/>
      <c r="H57" s="104"/>
      <c r="I57" s="13">
        <v>534</v>
      </c>
      <c r="J57" s="180">
        <v>533.88</v>
      </c>
      <c r="K57" s="49">
        <f>J57-I57</f>
        <v>-0.12000000000000455</v>
      </c>
      <c r="L57" s="128"/>
      <c r="M57" s="180">
        <f>J57</f>
        <v>533.88</v>
      </c>
      <c r="N57" s="104"/>
      <c r="O57" s="107"/>
      <c r="P57" s="104"/>
      <c r="Q57" s="71">
        <v>0.47</v>
      </c>
      <c r="R57" s="71">
        <v>0.49</v>
      </c>
      <c r="S57" s="74">
        <v>0.84799999999999998</v>
      </c>
      <c r="T57" s="74">
        <v>0.83</v>
      </c>
      <c r="U57" s="87">
        <v>0.158</v>
      </c>
      <c r="V57" s="87">
        <v>0.14799999999999999</v>
      </c>
      <c r="W57" s="17">
        <v>1779</v>
      </c>
      <c r="X57" s="17">
        <v>1581</v>
      </c>
      <c r="Y57" s="128"/>
      <c r="Z57" s="242"/>
    </row>
    <row r="58" spans="1:26" ht="23.25" hidden="1" customHeight="1" outlineLevel="1">
      <c r="A58" s="216" t="s">
        <v>129</v>
      </c>
      <c r="B58" s="234"/>
      <c r="C58" s="179" t="s">
        <v>71</v>
      </c>
      <c r="D58" s="166" t="s">
        <v>30</v>
      </c>
      <c r="E58" s="49">
        <v>1</v>
      </c>
      <c r="F58" s="49">
        <v>1</v>
      </c>
      <c r="G58" s="237"/>
      <c r="H58" s="104"/>
      <c r="I58" s="13">
        <v>957</v>
      </c>
      <c r="J58" s="180">
        <v>957</v>
      </c>
      <c r="K58" s="49">
        <f t="shared" ref="K58:K63" si="16">J58-I58</f>
        <v>0</v>
      </c>
      <c r="L58" s="111"/>
      <c r="M58" s="180">
        <f t="shared" ref="M58:M63" si="17">J58</f>
        <v>957</v>
      </c>
      <c r="N58" s="104"/>
      <c r="O58" s="104"/>
      <c r="P58" s="104"/>
      <c r="Q58" s="71">
        <v>0.47</v>
      </c>
      <c r="R58" s="71">
        <v>0.49</v>
      </c>
      <c r="S58" s="74">
        <v>0.84799999999999998</v>
      </c>
      <c r="T58" s="74">
        <v>0.83</v>
      </c>
      <c r="U58" s="87">
        <v>0.158</v>
      </c>
      <c r="V58" s="87">
        <v>0.14799999999999999</v>
      </c>
      <c r="W58" s="17">
        <v>1779</v>
      </c>
      <c r="X58" s="17">
        <v>1581</v>
      </c>
      <c r="Y58" s="128"/>
      <c r="Z58" s="242"/>
    </row>
    <row r="59" spans="1:26" ht="17.25" hidden="1" customHeight="1" outlineLevel="1">
      <c r="A59" s="216" t="s">
        <v>130</v>
      </c>
      <c r="B59" s="234"/>
      <c r="C59" s="179" t="s">
        <v>72</v>
      </c>
      <c r="D59" s="166" t="s">
        <v>30</v>
      </c>
      <c r="E59" s="49">
        <v>1</v>
      </c>
      <c r="F59" s="49">
        <v>1</v>
      </c>
      <c r="G59" s="237"/>
      <c r="H59" s="104"/>
      <c r="I59" s="13">
        <v>4611</v>
      </c>
      <c r="J59" s="180">
        <v>4611.43</v>
      </c>
      <c r="K59" s="49">
        <f t="shared" si="16"/>
        <v>0.43000000000029104</v>
      </c>
      <c r="L59" s="111"/>
      <c r="M59" s="180">
        <f t="shared" si="17"/>
        <v>4611.43</v>
      </c>
      <c r="N59" s="13"/>
      <c r="O59" s="104"/>
      <c r="P59" s="104"/>
      <c r="Q59" s="71">
        <v>0.47</v>
      </c>
      <c r="R59" s="71">
        <v>0.49</v>
      </c>
      <c r="S59" s="74">
        <v>0.84799999999999998</v>
      </c>
      <c r="T59" s="74">
        <v>0.83</v>
      </c>
      <c r="U59" s="87">
        <v>0.158</v>
      </c>
      <c r="V59" s="87">
        <v>0.14799999999999999</v>
      </c>
      <c r="W59" s="17">
        <v>1779</v>
      </c>
      <c r="X59" s="17">
        <v>1581</v>
      </c>
      <c r="Y59" s="128"/>
      <c r="Z59" s="242"/>
    </row>
    <row r="60" spans="1:26" ht="30" hidden="1" customHeight="1" outlineLevel="1">
      <c r="A60" s="216" t="s">
        <v>131</v>
      </c>
      <c r="B60" s="234"/>
      <c r="C60" s="181" t="s">
        <v>73</v>
      </c>
      <c r="D60" s="202" t="s">
        <v>30</v>
      </c>
      <c r="E60" s="167">
        <v>1</v>
      </c>
      <c r="F60" s="167">
        <v>1</v>
      </c>
      <c r="G60" s="237"/>
      <c r="H60" s="286"/>
      <c r="I60" s="17">
        <v>392</v>
      </c>
      <c r="J60" s="186">
        <v>392</v>
      </c>
      <c r="K60" s="167">
        <f t="shared" si="16"/>
        <v>0</v>
      </c>
      <c r="L60" s="113"/>
      <c r="M60" s="180">
        <f t="shared" si="17"/>
        <v>392</v>
      </c>
      <c r="N60" s="104"/>
      <c r="O60" s="104"/>
      <c r="P60" s="104"/>
      <c r="Q60" s="71">
        <v>0.47</v>
      </c>
      <c r="R60" s="71">
        <v>0.49</v>
      </c>
      <c r="S60" s="74">
        <v>0.84799999999999998</v>
      </c>
      <c r="T60" s="74">
        <v>0.83</v>
      </c>
      <c r="U60" s="87">
        <v>0.158</v>
      </c>
      <c r="V60" s="87">
        <v>0.14799999999999999</v>
      </c>
      <c r="W60" s="17">
        <v>1779</v>
      </c>
      <c r="X60" s="17">
        <v>1581</v>
      </c>
      <c r="Y60" s="128"/>
      <c r="Z60" s="242"/>
    </row>
    <row r="61" spans="1:26" s="56" customFormat="1" ht="36.75" hidden="1" customHeight="1" outlineLevel="1">
      <c r="A61" s="216" t="s">
        <v>132</v>
      </c>
      <c r="B61" s="234"/>
      <c r="C61" s="181" t="s">
        <v>74</v>
      </c>
      <c r="D61" s="202" t="s">
        <v>30</v>
      </c>
      <c r="E61" s="187">
        <v>1</v>
      </c>
      <c r="F61" s="187">
        <v>0</v>
      </c>
      <c r="G61" s="237"/>
      <c r="H61" s="187"/>
      <c r="I61" s="17">
        <v>1568</v>
      </c>
      <c r="J61" s="186">
        <v>0</v>
      </c>
      <c r="K61" s="167">
        <f t="shared" si="16"/>
        <v>-1568</v>
      </c>
      <c r="L61" s="113" t="s">
        <v>175</v>
      </c>
      <c r="M61" s="180">
        <f t="shared" si="17"/>
        <v>0</v>
      </c>
      <c r="N61" s="108"/>
      <c r="O61" s="108"/>
      <c r="P61" s="108"/>
      <c r="Q61" s="71">
        <v>0.47</v>
      </c>
      <c r="R61" s="71">
        <v>0.49</v>
      </c>
      <c r="S61" s="74">
        <v>0.84799999999999998</v>
      </c>
      <c r="T61" s="74">
        <v>0.83</v>
      </c>
      <c r="U61" s="87">
        <v>0.158</v>
      </c>
      <c r="V61" s="87">
        <v>0.14799999999999999</v>
      </c>
      <c r="W61" s="17">
        <v>1779</v>
      </c>
      <c r="X61" s="17">
        <v>1581</v>
      </c>
      <c r="Y61" s="5"/>
      <c r="Z61" s="242"/>
    </row>
    <row r="62" spans="1:26" ht="45" hidden="1" customHeight="1" outlineLevel="1">
      <c r="A62" s="216" t="s">
        <v>133</v>
      </c>
      <c r="B62" s="234"/>
      <c r="C62" s="181" t="s">
        <v>75</v>
      </c>
      <c r="D62" s="202" t="s">
        <v>30</v>
      </c>
      <c r="E62" s="188">
        <v>1</v>
      </c>
      <c r="F62" s="188">
        <v>1</v>
      </c>
      <c r="G62" s="237"/>
      <c r="H62" s="286"/>
      <c r="I62" s="188">
        <v>989</v>
      </c>
      <c r="J62" s="186">
        <v>989</v>
      </c>
      <c r="K62" s="167">
        <f t="shared" si="16"/>
        <v>0</v>
      </c>
      <c r="L62" s="113"/>
      <c r="M62" s="180">
        <f t="shared" si="17"/>
        <v>989</v>
      </c>
      <c r="N62" s="104"/>
      <c r="O62" s="104"/>
      <c r="P62" s="104"/>
      <c r="Q62" s="71">
        <v>0.47</v>
      </c>
      <c r="R62" s="71">
        <v>0.49</v>
      </c>
      <c r="S62" s="74">
        <v>0.84799999999999998</v>
      </c>
      <c r="T62" s="74">
        <v>0.83</v>
      </c>
      <c r="U62" s="87">
        <v>0.158</v>
      </c>
      <c r="V62" s="87">
        <v>0.14799999999999999</v>
      </c>
      <c r="W62" s="17">
        <v>1779</v>
      </c>
      <c r="X62" s="17">
        <v>1581</v>
      </c>
      <c r="Y62" s="128"/>
      <c r="Z62" s="242"/>
    </row>
    <row r="63" spans="1:26" ht="30" hidden="1" customHeight="1" outlineLevel="1">
      <c r="A63" s="216" t="s">
        <v>134</v>
      </c>
      <c r="B63" s="234"/>
      <c r="C63" s="181" t="s">
        <v>76</v>
      </c>
      <c r="D63" s="166" t="s">
        <v>30</v>
      </c>
      <c r="E63" s="49">
        <v>1</v>
      </c>
      <c r="F63" s="49">
        <v>1</v>
      </c>
      <c r="G63" s="237"/>
      <c r="H63" s="104"/>
      <c r="I63" s="49">
        <v>54321</v>
      </c>
      <c r="J63" s="180">
        <v>54321.428</v>
      </c>
      <c r="K63" s="49">
        <f t="shared" si="16"/>
        <v>0.42799999999988358</v>
      </c>
      <c r="L63" s="111"/>
      <c r="M63" s="180">
        <f t="shared" si="17"/>
        <v>54321.428</v>
      </c>
      <c r="N63" s="104"/>
      <c r="O63" s="104"/>
      <c r="P63" s="104"/>
      <c r="Q63" s="71">
        <v>0.5</v>
      </c>
      <c r="R63" s="71">
        <v>0.65</v>
      </c>
      <c r="S63" s="74">
        <v>0.34899999999999998</v>
      </c>
      <c r="T63" s="74">
        <v>0.34</v>
      </c>
      <c r="U63" s="87">
        <v>0.158</v>
      </c>
      <c r="V63" s="87">
        <v>0.14799999999999999</v>
      </c>
      <c r="W63" s="17">
        <v>1779</v>
      </c>
      <c r="X63" s="17">
        <v>1581</v>
      </c>
      <c r="Y63" s="128"/>
      <c r="Z63" s="242"/>
    </row>
    <row r="64" spans="1:26" s="127" customFormat="1" ht="28.5" collapsed="1">
      <c r="A64" s="183">
        <v>3</v>
      </c>
      <c r="B64" s="234"/>
      <c r="C64" s="182" t="s">
        <v>77</v>
      </c>
      <c r="D64" s="114"/>
      <c r="E64" s="183">
        <f t="shared" ref="E64:H64" si="18">E65+E70</f>
        <v>4</v>
      </c>
      <c r="F64" s="183">
        <f t="shared" si="18"/>
        <v>4</v>
      </c>
      <c r="G64" s="237"/>
      <c r="H64" s="183">
        <f t="shared" si="18"/>
        <v>0</v>
      </c>
      <c r="I64" s="183">
        <f>I65+I70</f>
        <v>31591.5</v>
      </c>
      <c r="J64" s="183">
        <f t="shared" ref="J64:M64" si="19">J65+J70</f>
        <v>45843</v>
      </c>
      <c r="K64" s="183">
        <f t="shared" si="19"/>
        <v>14251.5</v>
      </c>
      <c r="L64" s="117"/>
      <c r="M64" s="115">
        <f t="shared" si="19"/>
        <v>45843</v>
      </c>
      <c r="N64" s="116"/>
      <c r="O64" s="116"/>
      <c r="P64" s="116"/>
      <c r="Q64" s="118"/>
      <c r="R64" s="118"/>
      <c r="S64" s="119"/>
      <c r="T64" s="119"/>
      <c r="U64" s="119"/>
      <c r="V64" s="119"/>
      <c r="W64" s="115"/>
      <c r="X64" s="115"/>
      <c r="Y64" s="131"/>
      <c r="Z64" s="242"/>
    </row>
    <row r="65" spans="1:26" s="56" customFormat="1" ht="42.75">
      <c r="A65" s="92" t="s">
        <v>36</v>
      </c>
      <c r="B65" s="234"/>
      <c r="C65" s="184" t="s">
        <v>78</v>
      </c>
      <c r="D65" s="175" t="s">
        <v>30</v>
      </c>
      <c r="E65" s="92">
        <v>2</v>
      </c>
      <c r="F65" s="92">
        <v>2</v>
      </c>
      <c r="G65" s="237"/>
      <c r="H65" s="92">
        <f t="shared" ref="H65" si="20">SUM(H66:H69)</f>
        <v>0</v>
      </c>
      <c r="I65" s="92">
        <f>SUM(I66:I69)</f>
        <v>14041.5</v>
      </c>
      <c r="J65" s="92">
        <f t="shared" ref="J65:M65" si="21">SUM(J66:J69)</f>
        <v>26435</v>
      </c>
      <c r="K65" s="92">
        <f t="shared" si="21"/>
        <v>12393.5</v>
      </c>
      <c r="L65" s="214" t="s">
        <v>230</v>
      </c>
      <c r="M65" s="92">
        <f t="shared" si="21"/>
        <v>26435</v>
      </c>
      <c r="N65" s="92"/>
      <c r="O65" s="93"/>
      <c r="P65" s="92"/>
      <c r="Q65" s="94">
        <v>0.45</v>
      </c>
      <c r="R65" s="94">
        <v>0.55000000000000004</v>
      </c>
      <c r="S65" s="95">
        <v>0.48799999999999999</v>
      </c>
      <c r="T65" s="95">
        <v>0.45</v>
      </c>
      <c r="U65" s="94"/>
      <c r="V65" s="94"/>
      <c r="W65" s="92"/>
      <c r="X65" s="92"/>
      <c r="Y65" s="92"/>
      <c r="Z65" s="242"/>
    </row>
    <row r="66" spans="1:26" s="56" customFormat="1" ht="51.75" hidden="1" customHeight="1" outlineLevel="1">
      <c r="A66" s="216" t="s">
        <v>135</v>
      </c>
      <c r="B66" s="234"/>
      <c r="C66" s="173" t="s">
        <v>79</v>
      </c>
      <c r="D66" s="166" t="s">
        <v>30</v>
      </c>
      <c r="E66" s="11">
        <v>1</v>
      </c>
      <c r="F66" s="11">
        <v>1</v>
      </c>
      <c r="G66" s="237"/>
      <c r="H66" s="286"/>
      <c r="I66" s="11">
        <v>2783</v>
      </c>
      <c r="J66" s="11">
        <v>2783</v>
      </c>
      <c r="K66" s="17">
        <f>J66-I66</f>
        <v>0</v>
      </c>
      <c r="L66" s="113"/>
      <c r="M66" s="11">
        <f>J66</f>
        <v>2783</v>
      </c>
      <c r="N66" s="286"/>
      <c r="O66" s="286"/>
      <c r="P66" s="286"/>
      <c r="Q66" s="78">
        <v>0.45</v>
      </c>
      <c r="R66" s="78">
        <v>0.55000000000000004</v>
      </c>
      <c r="S66" s="87">
        <v>0.48799999999999999</v>
      </c>
      <c r="T66" s="87">
        <v>0.45</v>
      </c>
      <c r="U66" s="87"/>
      <c r="V66" s="87"/>
      <c r="W66" s="17"/>
      <c r="X66" s="17"/>
      <c r="Y66" s="194"/>
      <c r="Z66" s="242"/>
    </row>
    <row r="67" spans="1:26" s="56" customFormat="1" ht="49.5" hidden="1" customHeight="1" outlineLevel="1">
      <c r="A67" s="216" t="s">
        <v>136</v>
      </c>
      <c r="B67" s="234"/>
      <c r="C67" s="173" t="s">
        <v>80</v>
      </c>
      <c r="D67" s="166" t="s">
        <v>30</v>
      </c>
      <c r="E67" s="49">
        <v>1</v>
      </c>
      <c r="F67" s="49">
        <v>1</v>
      </c>
      <c r="G67" s="237"/>
      <c r="H67" s="286"/>
      <c r="I67" s="11">
        <v>2175</v>
      </c>
      <c r="J67" s="11">
        <v>2175</v>
      </c>
      <c r="K67" s="17">
        <f t="shared" ref="K67:K69" si="22">J67-I67</f>
        <v>0</v>
      </c>
      <c r="L67" s="113"/>
      <c r="M67" s="11">
        <f t="shared" ref="M67:M69" si="23">J67</f>
        <v>2175</v>
      </c>
      <c r="N67" s="286"/>
      <c r="O67" s="286"/>
      <c r="P67" s="286"/>
      <c r="Q67" s="78">
        <v>0.45</v>
      </c>
      <c r="R67" s="78">
        <v>0.55000000000000004</v>
      </c>
      <c r="S67" s="87">
        <v>0.48799999999999999</v>
      </c>
      <c r="T67" s="87">
        <v>0.45</v>
      </c>
      <c r="U67" s="87"/>
      <c r="V67" s="87"/>
      <c r="W67" s="17"/>
      <c r="X67" s="17"/>
      <c r="Y67" s="194"/>
      <c r="Z67" s="242"/>
    </row>
    <row r="68" spans="1:26" s="56" customFormat="1" ht="30.75" hidden="1" customHeight="1" outlineLevel="1">
      <c r="A68" s="216" t="s">
        <v>137</v>
      </c>
      <c r="B68" s="234"/>
      <c r="C68" s="173" t="s">
        <v>176</v>
      </c>
      <c r="D68" s="166" t="s">
        <v>30</v>
      </c>
      <c r="E68" s="11">
        <v>9</v>
      </c>
      <c r="F68" s="11">
        <v>9</v>
      </c>
      <c r="G68" s="237"/>
      <c r="H68" s="286"/>
      <c r="I68" s="11">
        <v>4149.5</v>
      </c>
      <c r="J68" s="11">
        <v>16487</v>
      </c>
      <c r="K68" s="17">
        <f t="shared" si="22"/>
        <v>12337.5</v>
      </c>
      <c r="L68" s="195" t="s">
        <v>144</v>
      </c>
      <c r="M68" s="11">
        <f t="shared" si="23"/>
        <v>16487</v>
      </c>
      <c r="N68" s="286"/>
      <c r="O68" s="286"/>
      <c r="P68" s="286"/>
      <c r="Q68" s="78">
        <v>0.45</v>
      </c>
      <c r="R68" s="78">
        <v>0.55000000000000004</v>
      </c>
      <c r="S68" s="87">
        <v>0.48799999999999999</v>
      </c>
      <c r="T68" s="87">
        <v>0.45</v>
      </c>
      <c r="U68" s="87"/>
      <c r="V68" s="87"/>
      <c r="W68" s="17"/>
      <c r="X68" s="17"/>
      <c r="Y68" s="194"/>
      <c r="Z68" s="242"/>
    </row>
    <row r="69" spans="1:26" s="56" customFormat="1" ht="52.5" hidden="1" customHeight="1" outlineLevel="1">
      <c r="A69" s="216" t="s">
        <v>138</v>
      </c>
      <c r="B69" s="234"/>
      <c r="C69" s="173" t="s">
        <v>81</v>
      </c>
      <c r="D69" s="202" t="s">
        <v>33</v>
      </c>
      <c r="E69" s="11">
        <v>1915</v>
      </c>
      <c r="F69" s="11">
        <v>1915</v>
      </c>
      <c r="G69" s="237"/>
      <c r="H69" s="286"/>
      <c r="I69" s="11">
        <v>4934</v>
      </c>
      <c r="J69" s="11">
        <v>4990</v>
      </c>
      <c r="K69" s="17">
        <f t="shared" si="22"/>
        <v>56</v>
      </c>
      <c r="L69" s="113" t="s">
        <v>145</v>
      </c>
      <c r="M69" s="11">
        <f t="shared" si="23"/>
        <v>4990</v>
      </c>
      <c r="N69" s="286"/>
      <c r="O69" s="286"/>
      <c r="P69" s="286"/>
      <c r="Q69" s="78">
        <v>0.45</v>
      </c>
      <c r="R69" s="78">
        <v>0.55000000000000004</v>
      </c>
      <c r="S69" s="87">
        <v>0.48799999999999999</v>
      </c>
      <c r="T69" s="87">
        <v>0.45</v>
      </c>
      <c r="U69" s="87"/>
      <c r="V69" s="87"/>
      <c r="W69" s="17"/>
      <c r="X69" s="17"/>
      <c r="Y69" s="194"/>
      <c r="Z69" s="242"/>
    </row>
    <row r="70" spans="1:26" s="126" customFormat="1" ht="21" customHeight="1" collapsed="1">
      <c r="A70" s="215" t="s">
        <v>37</v>
      </c>
      <c r="B70" s="234"/>
      <c r="C70" s="184" t="s">
        <v>82</v>
      </c>
      <c r="D70" s="175" t="s">
        <v>30</v>
      </c>
      <c r="E70" s="124">
        <f t="shared" ref="E70:H70" si="24">SUM(E71:E72)</f>
        <v>2</v>
      </c>
      <c r="F70" s="124">
        <f t="shared" si="24"/>
        <v>2</v>
      </c>
      <c r="G70" s="237"/>
      <c r="H70" s="124">
        <f t="shared" si="24"/>
        <v>0</v>
      </c>
      <c r="I70" s="124">
        <f>SUM(I71:I72)</f>
        <v>17550</v>
      </c>
      <c r="J70" s="124">
        <f t="shared" ref="J70:M70" si="25">SUM(J71:J72)</f>
        <v>19408</v>
      </c>
      <c r="K70" s="124">
        <f t="shared" si="25"/>
        <v>1858</v>
      </c>
      <c r="L70" s="125"/>
      <c r="M70" s="97">
        <f t="shared" si="25"/>
        <v>19408</v>
      </c>
      <c r="N70" s="97"/>
      <c r="O70" s="97"/>
      <c r="P70" s="97"/>
      <c r="Q70" s="98">
        <v>0.115</v>
      </c>
      <c r="R70" s="98">
        <v>0.18</v>
      </c>
      <c r="S70" s="98">
        <v>0.48799999999999999</v>
      </c>
      <c r="T70" s="98">
        <v>0.45</v>
      </c>
      <c r="U70" s="98"/>
      <c r="V70" s="98"/>
      <c r="W70" s="97"/>
      <c r="X70" s="97"/>
      <c r="Y70" s="129"/>
      <c r="Z70" s="242"/>
    </row>
    <row r="71" spans="1:26" s="56" customFormat="1" ht="30" hidden="1" customHeight="1" outlineLevel="1">
      <c r="A71" s="216" t="s">
        <v>139</v>
      </c>
      <c r="B71" s="234"/>
      <c r="C71" s="173" t="s">
        <v>210</v>
      </c>
      <c r="D71" s="166" t="s">
        <v>30</v>
      </c>
      <c r="E71" s="11">
        <v>1</v>
      </c>
      <c r="F71" s="11">
        <v>1</v>
      </c>
      <c r="G71" s="237"/>
      <c r="H71" s="286"/>
      <c r="I71" s="11">
        <v>9900</v>
      </c>
      <c r="J71" s="11">
        <v>9900</v>
      </c>
      <c r="K71" s="17">
        <f>J71-I71</f>
        <v>0</v>
      </c>
      <c r="L71" s="113"/>
      <c r="M71" s="11">
        <f>J71</f>
        <v>9900</v>
      </c>
      <c r="N71" s="286"/>
      <c r="O71" s="286"/>
      <c r="P71" s="286"/>
      <c r="Q71" s="78">
        <v>0.115</v>
      </c>
      <c r="R71" s="78">
        <v>0.18</v>
      </c>
      <c r="S71" s="87">
        <v>0.48799999999999999</v>
      </c>
      <c r="T71" s="87">
        <v>0.45</v>
      </c>
      <c r="U71" s="87"/>
      <c r="V71" s="87"/>
      <c r="W71" s="17"/>
      <c r="X71" s="17"/>
      <c r="Y71" s="194"/>
      <c r="Z71" s="242"/>
    </row>
    <row r="72" spans="1:26" s="56" customFormat="1" ht="34.5" hidden="1" customHeight="1" outlineLevel="1">
      <c r="A72" s="216" t="s">
        <v>140</v>
      </c>
      <c r="B72" s="234"/>
      <c r="C72" s="173" t="s">
        <v>211</v>
      </c>
      <c r="D72" s="166" t="s">
        <v>30</v>
      </c>
      <c r="E72" s="49">
        <v>1</v>
      </c>
      <c r="F72" s="49">
        <v>1</v>
      </c>
      <c r="G72" s="237"/>
      <c r="H72" s="286"/>
      <c r="I72" s="11">
        <v>7650</v>
      </c>
      <c r="J72" s="11">
        <v>9508</v>
      </c>
      <c r="K72" s="17">
        <f>J72-I72</f>
        <v>1858</v>
      </c>
      <c r="L72" s="113" t="s">
        <v>146</v>
      </c>
      <c r="M72" s="11">
        <f>J72</f>
        <v>9508</v>
      </c>
      <c r="N72" s="286"/>
      <c r="O72" s="286"/>
      <c r="P72" s="286"/>
      <c r="Q72" s="78">
        <v>0.115</v>
      </c>
      <c r="R72" s="78">
        <v>0.18</v>
      </c>
      <c r="S72" s="87">
        <v>0.48799999999999999</v>
      </c>
      <c r="T72" s="87">
        <v>0.45</v>
      </c>
      <c r="U72" s="87"/>
      <c r="V72" s="87"/>
      <c r="W72" s="17"/>
      <c r="X72" s="17"/>
      <c r="Y72" s="194"/>
      <c r="Z72" s="242"/>
    </row>
    <row r="73" spans="1:26" s="171" customFormat="1" ht="28.5" collapsed="1">
      <c r="A73" s="221">
        <v>4</v>
      </c>
      <c r="B73" s="234"/>
      <c r="C73" s="185" t="s">
        <v>83</v>
      </c>
      <c r="D73" s="287"/>
      <c r="E73" s="115">
        <f t="shared" ref="E73:H74" si="26">E74</f>
        <v>23</v>
      </c>
      <c r="F73" s="115">
        <f t="shared" si="26"/>
        <v>23</v>
      </c>
      <c r="G73" s="237"/>
      <c r="H73" s="115">
        <f t="shared" si="26"/>
        <v>0</v>
      </c>
      <c r="I73" s="115">
        <f>I74</f>
        <v>33787</v>
      </c>
      <c r="J73" s="115">
        <f t="shared" ref="J73:M73" si="27">J74</f>
        <v>33826</v>
      </c>
      <c r="K73" s="115">
        <f t="shared" si="27"/>
        <v>39</v>
      </c>
      <c r="L73" s="138"/>
      <c r="M73" s="115">
        <f t="shared" si="27"/>
        <v>33826</v>
      </c>
      <c r="N73" s="288"/>
      <c r="O73" s="288"/>
      <c r="P73" s="288"/>
      <c r="Q73" s="89"/>
      <c r="R73" s="89"/>
      <c r="S73" s="90"/>
      <c r="T73" s="90"/>
      <c r="U73" s="90"/>
      <c r="V73" s="90"/>
      <c r="W73" s="91"/>
      <c r="X73" s="91"/>
      <c r="Y73" s="269"/>
      <c r="Z73" s="242"/>
    </row>
    <row r="74" spans="1:26" s="123" customFormat="1" ht="28.5">
      <c r="A74" s="215" t="s">
        <v>38</v>
      </c>
      <c r="B74" s="234"/>
      <c r="C74" s="172" t="s">
        <v>32</v>
      </c>
      <c r="D74" s="121"/>
      <c r="E74" s="83">
        <f t="shared" si="26"/>
        <v>23</v>
      </c>
      <c r="F74" s="83">
        <f t="shared" si="26"/>
        <v>23</v>
      </c>
      <c r="G74" s="237"/>
      <c r="H74" s="83">
        <f t="shared" si="26"/>
        <v>0</v>
      </c>
      <c r="I74" s="83">
        <f>I75</f>
        <v>33787</v>
      </c>
      <c r="J74" s="83">
        <f t="shared" ref="J74:M74" si="28">J75</f>
        <v>33826</v>
      </c>
      <c r="K74" s="83">
        <f t="shared" si="28"/>
        <v>39</v>
      </c>
      <c r="L74" s="122"/>
      <c r="M74" s="83">
        <f t="shared" si="28"/>
        <v>33826</v>
      </c>
      <c r="N74" s="83"/>
      <c r="O74" s="83"/>
      <c r="P74" s="83"/>
      <c r="Q74" s="84"/>
      <c r="R74" s="84"/>
      <c r="S74" s="84"/>
      <c r="T74" s="84"/>
      <c r="U74" s="84"/>
      <c r="V74" s="84"/>
      <c r="W74" s="83"/>
      <c r="X74" s="83"/>
      <c r="Y74" s="130"/>
      <c r="Z74" s="242"/>
    </row>
    <row r="75" spans="1:26" s="169" customFormat="1" ht="30" hidden="1" customHeight="1">
      <c r="A75" s="216" t="s">
        <v>141</v>
      </c>
      <c r="B75" s="234"/>
      <c r="C75" s="174" t="s">
        <v>84</v>
      </c>
      <c r="D75" s="166" t="s">
        <v>30</v>
      </c>
      <c r="E75" s="49">
        <v>23</v>
      </c>
      <c r="F75" s="7">
        <v>23</v>
      </c>
      <c r="G75" s="237"/>
      <c r="H75" s="104"/>
      <c r="I75" s="13">
        <v>33787</v>
      </c>
      <c r="J75" s="13">
        <v>33826</v>
      </c>
      <c r="K75" s="13">
        <f>J75-I75</f>
        <v>39</v>
      </c>
      <c r="L75" s="111" t="s">
        <v>145</v>
      </c>
      <c r="M75" s="13">
        <f>J75</f>
        <v>33826</v>
      </c>
      <c r="N75" s="104"/>
      <c r="O75" s="104"/>
      <c r="P75" s="104"/>
      <c r="Q75" s="71">
        <v>1.4999999999999999E-2</v>
      </c>
      <c r="R75" s="71">
        <v>0.02</v>
      </c>
      <c r="S75" s="74">
        <v>0.93500000000000005</v>
      </c>
      <c r="T75" s="74">
        <v>0.9</v>
      </c>
      <c r="U75" s="87">
        <v>0.158</v>
      </c>
      <c r="V75" s="87">
        <v>0.14799999999999999</v>
      </c>
      <c r="W75" s="17">
        <v>1779</v>
      </c>
      <c r="X75" s="17">
        <v>1581</v>
      </c>
      <c r="Y75" s="128"/>
      <c r="Z75" s="242"/>
    </row>
    <row r="76" spans="1:26" s="120" customFormat="1">
      <c r="A76" s="115">
        <v>5</v>
      </c>
      <c r="B76" s="234"/>
      <c r="C76" s="164" t="s">
        <v>85</v>
      </c>
      <c r="D76" s="114"/>
      <c r="E76" s="115">
        <f t="shared" ref="E76:H76" si="29">E77</f>
        <v>1</v>
      </c>
      <c r="F76" s="115">
        <f t="shared" si="29"/>
        <v>1</v>
      </c>
      <c r="G76" s="237"/>
      <c r="H76" s="115">
        <f t="shared" si="29"/>
        <v>0</v>
      </c>
      <c r="I76" s="115">
        <f>I77</f>
        <v>8280</v>
      </c>
      <c r="J76" s="115">
        <f t="shared" ref="J76:M76" si="30">J77</f>
        <v>8280</v>
      </c>
      <c r="K76" s="115">
        <f t="shared" si="30"/>
        <v>0</v>
      </c>
      <c r="L76" s="117"/>
      <c r="M76" s="115">
        <f t="shared" si="30"/>
        <v>8280</v>
      </c>
      <c r="N76" s="116"/>
      <c r="O76" s="116"/>
      <c r="P76" s="116"/>
      <c r="Q76" s="118"/>
      <c r="R76" s="118"/>
      <c r="S76" s="119"/>
      <c r="T76" s="119"/>
      <c r="U76" s="119"/>
      <c r="V76" s="119"/>
      <c r="W76" s="115"/>
      <c r="X76" s="115"/>
      <c r="Y76" s="131"/>
      <c r="Z76" s="242"/>
    </row>
    <row r="77" spans="1:26" ht="45">
      <c r="A77" s="215" t="s">
        <v>39</v>
      </c>
      <c r="B77" s="234"/>
      <c r="C77" s="165" t="s">
        <v>171</v>
      </c>
      <c r="D77" s="166" t="s">
        <v>142</v>
      </c>
      <c r="E77" s="167">
        <v>1</v>
      </c>
      <c r="F77" s="16">
        <v>1</v>
      </c>
      <c r="G77" s="237"/>
      <c r="H77" s="286"/>
      <c r="I77" s="17">
        <f>8280</f>
        <v>8280</v>
      </c>
      <c r="J77" s="17">
        <f>8280</f>
        <v>8280</v>
      </c>
      <c r="K77" s="17">
        <f>J77-I77</f>
        <v>0</v>
      </c>
      <c r="L77" s="113"/>
      <c r="M77" s="13">
        <f>8280</f>
        <v>8280</v>
      </c>
      <c r="N77" s="104"/>
      <c r="O77" s="104"/>
      <c r="P77" s="104"/>
      <c r="Q77" s="71">
        <v>5.0000000000000001E-3</v>
      </c>
      <c r="R77" s="71">
        <v>1.9E-2</v>
      </c>
      <c r="S77" s="74">
        <v>0.93500000000000005</v>
      </c>
      <c r="T77" s="74">
        <v>0.9</v>
      </c>
      <c r="U77" s="87">
        <v>0.158</v>
      </c>
      <c r="V77" s="87">
        <v>0.14799999999999999</v>
      </c>
      <c r="W77" s="17">
        <v>1779</v>
      </c>
      <c r="X77" s="17">
        <v>1581</v>
      </c>
      <c r="Y77" s="128"/>
      <c r="Z77" s="242"/>
    </row>
    <row r="78" spans="1:26" ht="28.5" hidden="1" customHeight="1" outlineLevel="1">
      <c r="A78" s="12"/>
      <c r="B78" s="234"/>
      <c r="C78" s="23" t="s">
        <v>212</v>
      </c>
      <c r="D78" s="23"/>
      <c r="E78" s="23"/>
      <c r="F78" s="23"/>
      <c r="G78" s="237"/>
      <c r="H78" s="23">
        <f>H9+H22+H64+H73+H76</f>
        <v>0</v>
      </c>
      <c r="I78" s="115">
        <f>I9+I22+I64+I73+I76</f>
        <v>491967.5</v>
      </c>
      <c r="J78" s="115">
        <f>J9+J22+J64+J73+J76</f>
        <v>526364.73800000001</v>
      </c>
      <c r="K78" s="115">
        <f>K9+K22+K64+K73+K76</f>
        <v>34397.237999999998</v>
      </c>
      <c r="L78" s="23"/>
      <c r="M78" s="4">
        <f>M79+M80</f>
        <v>526364.73800000001</v>
      </c>
      <c r="N78" s="3"/>
      <c r="O78" s="3"/>
      <c r="P78" s="64"/>
      <c r="Q78" s="72"/>
      <c r="R78" s="72"/>
      <c r="S78" s="72"/>
      <c r="T78" s="72"/>
      <c r="U78" s="3"/>
      <c r="V78" s="3"/>
      <c r="W78" s="4"/>
      <c r="X78" s="4"/>
      <c r="Y78" s="3"/>
      <c r="Z78" s="242"/>
    </row>
    <row r="79" spans="1:26" s="56" customFormat="1" ht="15" hidden="1" customHeight="1" outlineLevel="1">
      <c r="A79" s="220"/>
      <c r="B79" s="234"/>
      <c r="C79" s="10" t="s">
        <v>177</v>
      </c>
      <c r="D79" s="167" t="s">
        <v>142</v>
      </c>
      <c r="E79" s="167">
        <f>E77/2</f>
        <v>0.5</v>
      </c>
      <c r="F79" s="167">
        <f t="shared" ref="F79:K79" si="31">F77/2</f>
        <v>0.5</v>
      </c>
      <c r="G79" s="237"/>
      <c r="H79" s="167">
        <f t="shared" si="31"/>
        <v>0</v>
      </c>
      <c r="I79" s="167">
        <f>I77</f>
        <v>8280</v>
      </c>
      <c r="J79" s="167">
        <f>J77</f>
        <v>8280</v>
      </c>
      <c r="K79" s="167">
        <f t="shared" si="31"/>
        <v>0</v>
      </c>
      <c r="L79" s="139"/>
      <c r="M79" s="167">
        <f>M77</f>
        <v>8280</v>
      </c>
      <c r="N79" s="16"/>
      <c r="O79" s="16"/>
      <c r="P79" s="271"/>
      <c r="Q79" s="270"/>
      <c r="R79" s="270"/>
      <c r="S79" s="270"/>
      <c r="T79" s="270"/>
      <c r="U79" s="270"/>
      <c r="V79" s="270"/>
      <c r="W79" s="16"/>
      <c r="X79" s="16"/>
      <c r="Y79" s="139"/>
      <c r="Z79" s="242"/>
    </row>
    <row r="80" spans="1:26" s="56" customFormat="1" ht="15" hidden="1" customHeight="1" outlineLevel="1">
      <c r="A80" s="220"/>
      <c r="B80" s="234"/>
      <c r="C80" s="10" t="s">
        <v>213</v>
      </c>
      <c r="D80" s="15"/>
      <c r="E80" s="167"/>
      <c r="F80" s="167"/>
      <c r="G80" s="237"/>
      <c r="H80" s="18"/>
      <c r="I80" s="167">
        <f>I9+I22+I64+I73</f>
        <v>483687.5</v>
      </c>
      <c r="J80" s="167">
        <f>J9+J22+J64+J73</f>
        <v>518084.73800000001</v>
      </c>
      <c r="K80" s="167"/>
      <c r="L80" s="15"/>
      <c r="M80" s="192">
        <f>M9+M22+M64+M73</f>
        <v>518084.73800000001</v>
      </c>
      <c r="N80" s="15"/>
      <c r="O80" s="15"/>
      <c r="P80" s="65"/>
      <c r="Q80" s="15"/>
      <c r="R80" s="15"/>
      <c r="S80" s="15"/>
      <c r="T80" s="15"/>
      <c r="U80" s="15"/>
      <c r="V80" s="15"/>
      <c r="W80" s="190"/>
      <c r="X80" s="190"/>
      <c r="Y80" s="15"/>
      <c r="Z80" s="242"/>
    </row>
    <row r="81" spans="1:26" s="56" customFormat="1" ht="42.75" collapsed="1">
      <c r="A81" s="4"/>
      <c r="B81" s="235"/>
      <c r="C81" s="3" t="s">
        <v>147</v>
      </c>
      <c r="D81" s="8"/>
      <c r="E81" s="12">
        <f>E80</f>
        <v>0</v>
      </c>
      <c r="F81" s="12">
        <f>F80</f>
        <v>0</v>
      </c>
      <c r="G81" s="238"/>
      <c r="H81" s="8"/>
      <c r="I81" s="12">
        <f>I80+I79</f>
        <v>491967.5</v>
      </c>
      <c r="J81" s="12">
        <f>J80+J79</f>
        <v>526364.73800000001</v>
      </c>
      <c r="K81" s="12">
        <f t="shared" ref="K81" si="32">J81-I81</f>
        <v>34397.238000000012</v>
      </c>
      <c r="L81" s="8"/>
      <c r="M81" s="12">
        <f>J81</f>
        <v>526364.73800000001</v>
      </c>
      <c r="N81" s="8"/>
      <c r="O81" s="82"/>
      <c r="P81" s="66"/>
      <c r="Q81" s="8"/>
      <c r="R81" s="8"/>
      <c r="S81" s="8"/>
      <c r="T81" s="8"/>
      <c r="U81" s="8"/>
      <c r="V81" s="8"/>
      <c r="W81" s="8"/>
      <c r="X81" s="8"/>
      <c r="Y81" s="8"/>
      <c r="Z81" s="242"/>
    </row>
  </sheetData>
  <mergeCells count="33">
    <mergeCell ref="Z4:Z7"/>
    <mergeCell ref="G5:G7"/>
    <mergeCell ref="M5:N5"/>
    <mergeCell ref="P5:P7"/>
    <mergeCell ref="A1:Z1"/>
    <mergeCell ref="A2:Z2"/>
    <mergeCell ref="A4:A7"/>
    <mergeCell ref="W5:X6"/>
    <mergeCell ref="J5:J7"/>
    <mergeCell ref="K5:K7"/>
    <mergeCell ref="M6:M7"/>
    <mergeCell ref="N6:N7"/>
    <mergeCell ref="I5:I7"/>
    <mergeCell ref="B4:G4"/>
    <mergeCell ref="H4:H7"/>
    <mergeCell ref="I4:L4"/>
    <mergeCell ref="M4:P4"/>
    <mergeCell ref="B9:B81"/>
    <mergeCell ref="G9:G81"/>
    <mergeCell ref="Y23:Y55"/>
    <mergeCell ref="Y4:Y7"/>
    <mergeCell ref="Z9:Z81"/>
    <mergeCell ref="L11:L12"/>
    <mergeCell ref="B5:B7"/>
    <mergeCell ref="C5:C7"/>
    <mergeCell ref="D5:D7"/>
    <mergeCell ref="E5:F6"/>
    <mergeCell ref="Q4:X4"/>
    <mergeCell ref="Q5:R6"/>
    <mergeCell ref="S5:T6"/>
    <mergeCell ref="U5:V6"/>
    <mergeCell ref="O5:O7"/>
    <mergeCell ref="L5:L7"/>
  </mergeCells>
  <pageMargins left="0.15748031496062992" right="0.27559055118110237" top="0.39370078740157483" bottom="0.31496062992125984" header="0.31496062992125984" footer="0.31496062992125984"/>
  <pageSetup paperSize="9" scale="48" fitToHeight="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5"/>
  <sheetViews>
    <sheetView view="pageBreakPreview" zoomScale="70" zoomScaleSheetLayoutView="70" workbookViewId="0">
      <pane xSplit="2" ySplit="6" topLeftCell="C33" activePane="bottomRight" state="frozen"/>
      <selection pane="topRight" activeCell="C1" sqref="C1"/>
      <selection pane="bottomLeft" activeCell="A6" sqref="A6"/>
      <selection pane="bottomRight" activeCell="O33" sqref="O33"/>
    </sheetView>
  </sheetViews>
  <sheetFormatPr defaultRowHeight="15" outlineLevelRow="1" outlineLevelCol="1"/>
  <cols>
    <col min="1" max="1" width="9.140625" style="230"/>
    <col min="2" max="2" width="10.5703125" style="19" customWidth="1"/>
    <col min="3" max="3" width="38.42578125" style="19" customWidth="1"/>
    <col min="4" max="4" width="10.7109375" style="19" customWidth="1"/>
    <col min="5" max="5" width="9.140625" style="56"/>
    <col min="6" max="6" width="9.140625" style="21"/>
    <col min="7" max="8" width="9.140625" style="19"/>
    <col min="9" max="9" width="9.140625" style="61" customWidth="1" outlineLevel="1"/>
    <col min="10" max="10" width="9.140625" style="22" customWidth="1" outlineLevel="1"/>
    <col min="11" max="11" width="9.140625" style="56" customWidth="1" outlineLevel="1"/>
    <col min="12" max="12" width="11" style="101" customWidth="1" outlineLevel="1"/>
    <col min="13" max="13" width="13.5703125" style="19" customWidth="1" outlineLevel="1"/>
    <col min="14" max="15" width="10.7109375" style="19" customWidth="1" outlineLevel="1"/>
    <col min="16" max="16" width="9.140625" style="69" customWidth="1" outlineLevel="1"/>
    <col min="17" max="17" width="11" style="19" customWidth="1"/>
    <col min="18" max="22" width="9.140625" style="19" customWidth="1" outlineLevel="1"/>
    <col min="23" max="23" width="10.85546875" style="21" customWidth="1" outlineLevel="1"/>
    <col min="24" max="24" width="10" style="21" customWidth="1" outlineLevel="1"/>
    <col min="25" max="25" width="18.28515625" style="80" customWidth="1"/>
    <col min="26" max="26" width="16" style="80" customWidth="1"/>
    <col min="27" max="16384" width="9.140625" style="19"/>
  </cols>
  <sheetData>
    <row r="1" spans="1:26" ht="20.25" customHeight="1">
      <c r="A1" s="249" t="s">
        <v>214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20.25" customHeight="1">
      <c r="A2" s="250" t="s">
        <v>227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s="70" customFormat="1" outlineLevel="1">
      <c r="A3" s="262" t="s">
        <v>0</v>
      </c>
      <c r="B3" s="252" t="s">
        <v>1</v>
      </c>
      <c r="C3" s="252"/>
      <c r="D3" s="252"/>
      <c r="E3" s="252"/>
      <c r="F3" s="252"/>
      <c r="G3" s="252"/>
      <c r="H3" s="252" t="s">
        <v>2</v>
      </c>
      <c r="I3" s="252" t="s">
        <v>3</v>
      </c>
      <c r="J3" s="252"/>
      <c r="K3" s="252"/>
      <c r="L3" s="252"/>
      <c r="M3" s="252" t="s">
        <v>4</v>
      </c>
      <c r="N3" s="252"/>
      <c r="O3" s="252"/>
      <c r="P3" s="252"/>
      <c r="Q3" s="252" t="s">
        <v>5</v>
      </c>
      <c r="R3" s="252"/>
      <c r="S3" s="252"/>
      <c r="T3" s="252"/>
      <c r="U3" s="252"/>
      <c r="V3" s="252"/>
      <c r="W3" s="252"/>
      <c r="X3" s="252"/>
      <c r="Y3" s="252" t="s">
        <v>6</v>
      </c>
      <c r="Z3" s="252" t="s">
        <v>7</v>
      </c>
    </row>
    <row r="4" spans="1:26" s="20" customFormat="1" ht="119.25" customHeight="1">
      <c r="A4" s="262"/>
      <c r="B4" s="252" t="s">
        <v>8</v>
      </c>
      <c r="C4" s="252" t="s">
        <v>9</v>
      </c>
      <c r="D4" s="252" t="s">
        <v>10</v>
      </c>
      <c r="E4" s="252" t="s">
        <v>11</v>
      </c>
      <c r="F4" s="252"/>
      <c r="G4" s="252" t="s">
        <v>12</v>
      </c>
      <c r="H4" s="252"/>
      <c r="I4" s="263" t="s">
        <v>13</v>
      </c>
      <c r="J4" s="263" t="s">
        <v>14</v>
      </c>
      <c r="K4" s="252" t="s">
        <v>15</v>
      </c>
      <c r="L4" s="252" t="s">
        <v>16</v>
      </c>
      <c r="M4" s="252" t="s">
        <v>17</v>
      </c>
      <c r="N4" s="252"/>
      <c r="O4" s="264" t="s">
        <v>45</v>
      </c>
      <c r="P4" s="265" t="s">
        <v>42</v>
      </c>
      <c r="Q4" s="252" t="s">
        <v>19</v>
      </c>
      <c r="R4" s="252"/>
      <c r="S4" s="252" t="s">
        <v>20</v>
      </c>
      <c r="T4" s="252"/>
      <c r="U4" s="252" t="s">
        <v>21</v>
      </c>
      <c r="V4" s="252"/>
      <c r="W4" s="252" t="s">
        <v>22</v>
      </c>
      <c r="X4" s="252"/>
      <c r="Y4" s="252"/>
      <c r="Z4" s="252"/>
    </row>
    <row r="5" spans="1:26">
      <c r="A5" s="262"/>
      <c r="B5" s="252"/>
      <c r="C5" s="252"/>
      <c r="D5" s="252"/>
      <c r="E5" s="252"/>
      <c r="F5" s="252"/>
      <c r="G5" s="252"/>
      <c r="H5" s="252"/>
      <c r="I5" s="263"/>
      <c r="J5" s="263"/>
      <c r="K5" s="252"/>
      <c r="L5" s="252"/>
      <c r="M5" s="252" t="s">
        <v>23</v>
      </c>
      <c r="N5" s="252" t="s">
        <v>24</v>
      </c>
      <c r="O5" s="264"/>
      <c r="P5" s="265"/>
      <c r="Q5" s="252"/>
      <c r="R5" s="252"/>
      <c r="S5" s="252"/>
      <c r="T5" s="252"/>
      <c r="U5" s="252"/>
      <c r="V5" s="252"/>
      <c r="W5" s="252"/>
      <c r="X5" s="252"/>
      <c r="Y5" s="252"/>
      <c r="Z5" s="252"/>
    </row>
    <row r="6" spans="1:26" ht="45">
      <c r="A6" s="262"/>
      <c r="B6" s="252"/>
      <c r="C6" s="252"/>
      <c r="D6" s="252"/>
      <c r="E6" s="201" t="s">
        <v>25</v>
      </c>
      <c r="F6" s="201" t="s">
        <v>26</v>
      </c>
      <c r="G6" s="252"/>
      <c r="H6" s="252"/>
      <c r="I6" s="263"/>
      <c r="J6" s="263"/>
      <c r="K6" s="252"/>
      <c r="L6" s="252"/>
      <c r="M6" s="252"/>
      <c r="N6" s="252"/>
      <c r="O6" s="264"/>
      <c r="P6" s="265"/>
      <c r="Q6" s="201" t="s">
        <v>27</v>
      </c>
      <c r="R6" s="201" t="s">
        <v>28</v>
      </c>
      <c r="S6" s="201" t="s">
        <v>27</v>
      </c>
      <c r="T6" s="201" t="s">
        <v>28</v>
      </c>
      <c r="U6" s="201" t="s">
        <v>25</v>
      </c>
      <c r="V6" s="201" t="s">
        <v>26</v>
      </c>
      <c r="W6" s="201" t="s">
        <v>27</v>
      </c>
      <c r="X6" s="201" t="s">
        <v>28</v>
      </c>
      <c r="Y6" s="252"/>
      <c r="Z6" s="252"/>
    </row>
    <row r="7" spans="1:26">
      <c r="A7" s="225">
        <v>1</v>
      </c>
      <c r="B7" s="201">
        <v>2</v>
      </c>
      <c r="C7" s="201">
        <v>3</v>
      </c>
      <c r="D7" s="201">
        <v>4</v>
      </c>
      <c r="E7" s="201">
        <v>5</v>
      </c>
      <c r="F7" s="201">
        <v>6</v>
      </c>
      <c r="G7" s="201">
        <v>7</v>
      </c>
      <c r="H7" s="201">
        <v>8</v>
      </c>
      <c r="I7" s="203">
        <v>9</v>
      </c>
      <c r="J7" s="203">
        <v>10</v>
      </c>
      <c r="K7" s="201">
        <v>11</v>
      </c>
      <c r="L7" s="201">
        <v>12</v>
      </c>
      <c r="M7" s="201">
        <v>13</v>
      </c>
      <c r="N7" s="201">
        <v>14</v>
      </c>
      <c r="O7" s="201">
        <v>15</v>
      </c>
      <c r="P7" s="266">
        <v>16</v>
      </c>
      <c r="Q7" s="201">
        <v>17</v>
      </c>
      <c r="R7" s="201">
        <v>18</v>
      </c>
      <c r="S7" s="201">
        <v>19</v>
      </c>
      <c r="T7" s="201">
        <v>20</v>
      </c>
      <c r="U7" s="201">
        <v>21</v>
      </c>
      <c r="V7" s="201">
        <v>22</v>
      </c>
      <c r="W7" s="201">
        <v>23</v>
      </c>
      <c r="X7" s="201">
        <v>24</v>
      </c>
      <c r="Y7" s="201">
        <v>25</v>
      </c>
      <c r="Z7" s="202"/>
    </row>
    <row r="8" spans="1:26" s="148" customFormat="1" ht="15.75" customHeight="1">
      <c r="A8" s="115">
        <v>1</v>
      </c>
      <c r="B8" s="253" t="s">
        <v>44</v>
      </c>
      <c r="C8" s="149" t="s">
        <v>40</v>
      </c>
      <c r="D8" s="115"/>
      <c r="E8" s="115"/>
      <c r="F8" s="140"/>
      <c r="G8" s="259" t="s">
        <v>143</v>
      </c>
      <c r="H8" s="267"/>
      <c r="I8" s="115">
        <f>I9</f>
        <v>84603</v>
      </c>
      <c r="J8" s="115">
        <f t="shared" ref="J8:M8" si="0">J9</f>
        <v>84593</v>
      </c>
      <c r="K8" s="115">
        <f t="shared" si="0"/>
        <v>-10</v>
      </c>
      <c r="L8" s="147"/>
      <c r="M8" s="133">
        <f t="shared" si="0"/>
        <v>84593</v>
      </c>
      <c r="N8" s="267"/>
      <c r="O8" s="267"/>
      <c r="P8" s="268"/>
      <c r="Q8" s="89"/>
      <c r="R8" s="89"/>
      <c r="S8" s="89"/>
      <c r="T8" s="89"/>
      <c r="U8" s="267"/>
      <c r="V8" s="267"/>
      <c r="W8" s="140"/>
      <c r="X8" s="140"/>
      <c r="Y8" s="269"/>
      <c r="Z8" s="256" t="s">
        <v>225</v>
      </c>
    </row>
    <row r="9" spans="1:26" ht="15" customHeight="1">
      <c r="A9" s="47" t="s">
        <v>67</v>
      </c>
      <c r="B9" s="254"/>
      <c r="C9" s="150" t="s">
        <v>41</v>
      </c>
      <c r="D9" s="151"/>
      <c r="E9" s="48">
        <f t="shared" ref="E9:F9" si="1">SUM(E10:E14)</f>
        <v>8</v>
      </c>
      <c r="F9" s="48">
        <f t="shared" si="1"/>
        <v>8</v>
      </c>
      <c r="G9" s="260"/>
      <c r="H9" s="125"/>
      <c r="I9" s="48">
        <f>SUM(I10:I12)</f>
        <v>84603</v>
      </c>
      <c r="J9" s="48">
        <f t="shared" ref="J9:K9" si="2">SUM(J10:J12)</f>
        <v>84593</v>
      </c>
      <c r="K9" s="48">
        <f t="shared" si="2"/>
        <v>-10</v>
      </c>
      <c r="L9" s="194"/>
      <c r="M9" s="48">
        <f t="shared" ref="M9" si="3">SUM(M10:M12)</f>
        <v>84593</v>
      </c>
      <c r="N9" s="270"/>
      <c r="O9" s="270"/>
      <c r="P9" s="271"/>
      <c r="Q9" s="78"/>
      <c r="R9" s="78"/>
      <c r="S9" s="78"/>
      <c r="T9" s="78"/>
      <c r="U9" s="270"/>
      <c r="V9" s="270"/>
      <c r="W9" s="17"/>
      <c r="X9" s="17"/>
      <c r="Y9" s="139"/>
      <c r="Z9" s="257"/>
    </row>
    <row r="10" spans="1:26" ht="52.5" customHeight="1">
      <c r="A10" s="47" t="s">
        <v>87</v>
      </c>
      <c r="B10" s="254"/>
      <c r="C10" s="152" t="s">
        <v>172</v>
      </c>
      <c r="D10" s="57" t="s">
        <v>30</v>
      </c>
      <c r="E10" s="2">
        <v>3</v>
      </c>
      <c r="F10" s="2">
        <v>3</v>
      </c>
      <c r="G10" s="260"/>
      <c r="H10" s="270"/>
      <c r="I10" s="57">
        <v>25750</v>
      </c>
      <c r="J10" s="57">
        <v>25740</v>
      </c>
      <c r="K10" s="191">
        <f>J10-I10</f>
        <v>-10</v>
      </c>
      <c r="L10" s="194" t="s">
        <v>228</v>
      </c>
      <c r="M10" s="17">
        <f>J10</f>
        <v>25740</v>
      </c>
      <c r="N10" s="270"/>
      <c r="O10" s="270"/>
      <c r="P10" s="63"/>
      <c r="Q10" s="78">
        <v>0.38</v>
      </c>
      <c r="R10" s="78">
        <v>0.45</v>
      </c>
      <c r="S10" s="78">
        <v>0.85599999999999998</v>
      </c>
      <c r="T10" s="78">
        <v>0.84</v>
      </c>
      <c r="U10" s="270"/>
      <c r="V10" s="270"/>
      <c r="W10" s="17"/>
      <c r="X10" s="17"/>
      <c r="Y10" s="139"/>
      <c r="Z10" s="257"/>
    </row>
    <row r="11" spans="1:26">
      <c r="A11" s="47" t="s">
        <v>88</v>
      </c>
      <c r="B11" s="254"/>
      <c r="C11" s="153" t="s">
        <v>174</v>
      </c>
      <c r="D11" s="57" t="s">
        <v>30</v>
      </c>
      <c r="E11" s="2">
        <v>1</v>
      </c>
      <c r="F11" s="2">
        <v>1</v>
      </c>
      <c r="G11" s="260"/>
      <c r="H11" s="270"/>
      <c r="I11" s="57">
        <v>53800</v>
      </c>
      <c r="J11" s="191">
        <v>53800</v>
      </c>
      <c r="K11" s="191">
        <f>J11-I11</f>
        <v>0</v>
      </c>
      <c r="L11" s="194"/>
      <c r="M11" s="17">
        <f>J11</f>
        <v>53800</v>
      </c>
      <c r="N11" s="270"/>
      <c r="O11" s="16"/>
      <c r="P11" s="271"/>
      <c r="Q11" s="78">
        <v>0.25</v>
      </c>
      <c r="R11" s="78">
        <v>0.27</v>
      </c>
      <c r="S11" s="78">
        <v>0.85599999999999998</v>
      </c>
      <c r="T11" s="78">
        <v>0.84</v>
      </c>
      <c r="U11" s="270"/>
      <c r="V11" s="270"/>
      <c r="W11" s="17"/>
      <c r="X11" s="17"/>
      <c r="Y11" s="139"/>
      <c r="Z11" s="257"/>
    </row>
    <row r="12" spans="1:26" s="135" customFormat="1" ht="37.5" customHeight="1">
      <c r="A12" s="97" t="s">
        <v>34</v>
      </c>
      <c r="B12" s="254"/>
      <c r="C12" s="150" t="s">
        <v>173</v>
      </c>
      <c r="D12" s="125" t="s">
        <v>30</v>
      </c>
      <c r="E12" s="134">
        <f>SUM(E13:E14)</f>
        <v>2</v>
      </c>
      <c r="F12" s="134">
        <f t="shared" ref="F12:M12" si="4">SUM(F13:F14)</f>
        <v>2</v>
      </c>
      <c r="G12" s="260"/>
      <c r="H12" s="134"/>
      <c r="I12" s="134">
        <f t="shared" si="4"/>
        <v>5053</v>
      </c>
      <c r="J12" s="134">
        <f t="shared" si="4"/>
        <v>5053</v>
      </c>
      <c r="K12" s="134">
        <f t="shared" si="4"/>
        <v>0</v>
      </c>
      <c r="L12" s="136"/>
      <c r="M12" s="134">
        <f t="shared" si="4"/>
        <v>5053</v>
      </c>
      <c r="N12" s="134"/>
      <c r="O12" s="134"/>
      <c r="P12" s="134"/>
      <c r="Q12" s="98">
        <v>0.1</v>
      </c>
      <c r="R12" s="98">
        <v>0.12</v>
      </c>
      <c r="S12" s="85">
        <v>0.84799999999999998</v>
      </c>
      <c r="T12" s="85">
        <v>0.83099999999999996</v>
      </c>
      <c r="U12" s="134"/>
      <c r="V12" s="134"/>
      <c r="W12" s="134"/>
      <c r="X12" s="134"/>
      <c r="Y12" s="272"/>
      <c r="Z12" s="257"/>
    </row>
    <row r="13" spans="1:26" ht="30" hidden="1" customHeight="1" outlineLevel="1">
      <c r="A13" s="47" t="s">
        <v>92</v>
      </c>
      <c r="B13" s="254"/>
      <c r="C13" s="152" t="s">
        <v>148</v>
      </c>
      <c r="D13" s="57" t="s">
        <v>30</v>
      </c>
      <c r="E13" s="2">
        <v>1</v>
      </c>
      <c r="F13" s="2">
        <v>1</v>
      </c>
      <c r="G13" s="260"/>
      <c r="H13" s="270"/>
      <c r="I13" s="57">
        <v>1222</v>
      </c>
      <c r="J13" s="57">
        <v>1222</v>
      </c>
      <c r="K13" s="191">
        <f>J13-I13</f>
        <v>0</v>
      </c>
      <c r="L13" s="194"/>
      <c r="M13" s="17">
        <f>J13</f>
        <v>1222</v>
      </c>
      <c r="N13" s="270"/>
      <c r="O13" s="16"/>
      <c r="P13" s="271"/>
      <c r="Q13" s="78">
        <v>0.1</v>
      </c>
      <c r="R13" s="78">
        <v>0.12</v>
      </c>
      <c r="S13" s="74">
        <v>0.84799999999999998</v>
      </c>
      <c r="T13" s="74">
        <v>0.83099999999999996</v>
      </c>
      <c r="U13" s="270"/>
      <c r="V13" s="270"/>
      <c r="W13" s="17"/>
      <c r="X13" s="17"/>
      <c r="Y13" s="139"/>
      <c r="Z13" s="257"/>
    </row>
    <row r="14" spans="1:26" ht="15" hidden="1" customHeight="1" outlineLevel="1">
      <c r="A14" s="47" t="s">
        <v>93</v>
      </c>
      <c r="B14" s="254"/>
      <c r="C14" s="152" t="s">
        <v>149</v>
      </c>
      <c r="D14" s="57" t="s">
        <v>30</v>
      </c>
      <c r="E14" s="2">
        <v>1</v>
      </c>
      <c r="F14" s="2">
        <v>1</v>
      </c>
      <c r="G14" s="260"/>
      <c r="H14" s="270"/>
      <c r="I14" s="57">
        <v>3831</v>
      </c>
      <c r="J14" s="57">
        <v>3831</v>
      </c>
      <c r="K14" s="191">
        <f>J14-I14</f>
        <v>0</v>
      </c>
      <c r="L14" s="194"/>
      <c r="M14" s="17">
        <f>J14</f>
        <v>3831</v>
      </c>
      <c r="N14" s="270"/>
      <c r="O14" s="16"/>
      <c r="P14" s="271"/>
      <c r="Q14" s="78">
        <v>0.1</v>
      </c>
      <c r="R14" s="78">
        <v>0.12</v>
      </c>
      <c r="S14" s="74">
        <v>0.84799999999999998</v>
      </c>
      <c r="T14" s="74">
        <v>0.83099999999999996</v>
      </c>
      <c r="U14" s="270"/>
      <c r="V14" s="270"/>
      <c r="W14" s="17"/>
      <c r="X14" s="17"/>
      <c r="Y14" s="139"/>
      <c r="Z14" s="257"/>
    </row>
    <row r="15" spans="1:26" s="146" customFormat="1" collapsed="1">
      <c r="A15" s="142">
        <v>2</v>
      </c>
      <c r="B15" s="254"/>
      <c r="C15" s="141" t="s">
        <v>31</v>
      </c>
      <c r="D15" s="142"/>
      <c r="E15" s="142"/>
      <c r="F15" s="143"/>
      <c r="G15" s="260"/>
      <c r="H15" s="273"/>
      <c r="I15" s="144">
        <f>I16+I33</f>
        <v>206487</v>
      </c>
      <c r="J15" s="144">
        <f t="shared" ref="J15:K15" si="5">J16+J33</f>
        <v>217329.8</v>
      </c>
      <c r="K15" s="144">
        <f t="shared" si="5"/>
        <v>10842.800000000001</v>
      </c>
      <c r="L15" s="274"/>
      <c r="M15" s="144">
        <f t="shared" ref="M15" si="6">M16+M33</f>
        <v>217329.8</v>
      </c>
      <c r="N15" s="273"/>
      <c r="O15" s="273"/>
      <c r="P15" s="275"/>
      <c r="Q15" s="145"/>
      <c r="R15" s="145"/>
      <c r="S15" s="145"/>
      <c r="T15" s="145"/>
      <c r="U15" s="273"/>
      <c r="V15" s="273"/>
      <c r="W15" s="144"/>
      <c r="X15" s="144"/>
      <c r="Y15" s="276"/>
      <c r="Z15" s="257"/>
    </row>
    <row r="16" spans="1:26" s="135" customFormat="1" ht="73.5" customHeight="1">
      <c r="A16" s="48" t="s">
        <v>35</v>
      </c>
      <c r="B16" s="254"/>
      <c r="C16" s="1" t="s">
        <v>61</v>
      </c>
      <c r="D16" s="51"/>
      <c r="E16" s="51">
        <f>SUM(E17:E30)</f>
        <v>2901</v>
      </c>
      <c r="F16" s="51">
        <f>SUM(F17:F30)</f>
        <v>2901</v>
      </c>
      <c r="G16" s="260"/>
      <c r="H16" s="51"/>
      <c r="I16" s="51">
        <f>SUM(I17:I32)</f>
        <v>152166</v>
      </c>
      <c r="J16" s="51">
        <f t="shared" ref="J16:K16" si="7">SUM(J17:J32)</f>
        <v>163008.79999999999</v>
      </c>
      <c r="K16" s="51">
        <f t="shared" si="7"/>
        <v>10842.800000000001</v>
      </c>
      <c r="L16" s="277" t="s">
        <v>229</v>
      </c>
      <c r="M16" s="97">
        <f t="shared" ref="M16" si="8">SUM(M17:M32)</f>
        <v>163008.79999999999</v>
      </c>
      <c r="N16" s="278"/>
      <c r="O16" s="278"/>
      <c r="P16" s="279"/>
      <c r="Q16" s="98">
        <v>1.9E-2</v>
      </c>
      <c r="R16" s="98">
        <v>2.5000000000000001E-2</v>
      </c>
      <c r="S16" s="98">
        <v>0.85</v>
      </c>
      <c r="T16" s="98">
        <v>0.84</v>
      </c>
      <c r="U16" s="278"/>
      <c r="V16" s="278"/>
      <c r="W16" s="97">
        <v>22500</v>
      </c>
      <c r="X16" s="97">
        <v>22943</v>
      </c>
      <c r="Y16" s="280" t="s">
        <v>234</v>
      </c>
      <c r="Z16" s="257"/>
    </row>
    <row r="17" spans="1:26" ht="60" hidden="1" customHeight="1" outlineLevel="1">
      <c r="A17" s="48" t="s">
        <v>97</v>
      </c>
      <c r="B17" s="254"/>
      <c r="C17" s="154" t="s">
        <v>215</v>
      </c>
      <c r="D17" s="49" t="s">
        <v>33</v>
      </c>
      <c r="E17" s="155">
        <v>519</v>
      </c>
      <c r="F17" s="155">
        <v>519</v>
      </c>
      <c r="G17" s="260"/>
      <c r="H17" s="270"/>
      <c r="I17" s="155">
        <v>11412</v>
      </c>
      <c r="J17" s="155">
        <v>12341</v>
      </c>
      <c r="K17" s="191">
        <f>J17-I17</f>
        <v>929</v>
      </c>
      <c r="L17" s="251" t="s">
        <v>164</v>
      </c>
      <c r="M17" s="17">
        <f>J17</f>
        <v>12341</v>
      </c>
      <c r="N17" s="16"/>
      <c r="O17" s="270"/>
      <c r="P17" s="271"/>
      <c r="Q17" s="78">
        <v>1.9E-2</v>
      </c>
      <c r="R17" s="78">
        <v>2.5000000000000001E-2</v>
      </c>
      <c r="S17" s="78"/>
      <c r="T17" s="78"/>
      <c r="U17" s="270"/>
      <c r="V17" s="270"/>
      <c r="W17" s="17">
        <v>22500</v>
      </c>
      <c r="X17" s="17">
        <v>22943</v>
      </c>
      <c r="Y17" s="244" t="s">
        <v>165</v>
      </c>
      <c r="Z17" s="257"/>
    </row>
    <row r="18" spans="1:26" ht="75" hidden="1" customHeight="1" outlineLevel="1">
      <c r="A18" s="48" t="s">
        <v>98</v>
      </c>
      <c r="B18" s="254"/>
      <c r="C18" s="156" t="s">
        <v>216</v>
      </c>
      <c r="D18" s="49" t="s">
        <v>33</v>
      </c>
      <c r="E18" s="155">
        <v>199</v>
      </c>
      <c r="F18" s="155">
        <v>199</v>
      </c>
      <c r="G18" s="260"/>
      <c r="H18" s="270"/>
      <c r="I18" s="155">
        <v>4316</v>
      </c>
      <c r="J18" s="155">
        <v>4631</v>
      </c>
      <c r="K18" s="191">
        <f t="shared" ref="K18:K32" si="9">J18-I18</f>
        <v>315</v>
      </c>
      <c r="L18" s="251"/>
      <c r="M18" s="17">
        <f t="shared" ref="M18:M34" si="10">J18</f>
        <v>4631</v>
      </c>
      <c r="N18" s="16"/>
      <c r="O18" s="270"/>
      <c r="P18" s="271"/>
      <c r="Q18" s="78">
        <v>1.9E-2</v>
      </c>
      <c r="R18" s="78">
        <v>2.5000000000000001E-2</v>
      </c>
      <c r="S18" s="78"/>
      <c r="T18" s="78"/>
      <c r="U18" s="270"/>
      <c r="V18" s="270"/>
      <c r="W18" s="17">
        <v>22500</v>
      </c>
      <c r="X18" s="17">
        <v>22943</v>
      </c>
      <c r="Y18" s="244"/>
      <c r="Z18" s="257"/>
    </row>
    <row r="19" spans="1:26" ht="60" hidden="1" customHeight="1" outlineLevel="1">
      <c r="A19" s="48" t="s">
        <v>99</v>
      </c>
      <c r="B19" s="254"/>
      <c r="C19" s="156" t="s">
        <v>150</v>
      </c>
      <c r="D19" s="49" t="s">
        <v>33</v>
      </c>
      <c r="E19" s="155">
        <v>50</v>
      </c>
      <c r="F19" s="155">
        <v>50</v>
      </c>
      <c r="G19" s="260"/>
      <c r="H19" s="270"/>
      <c r="I19" s="155">
        <v>1043</v>
      </c>
      <c r="J19" s="155">
        <v>1335</v>
      </c>
      <c r="K19" s="191">
        <f t="shared" si="9"/>
        <v>292</v>
      </c>
      <c r="L19" s="251"/>
      <c r="M19" s="17">
        <f t="shared" si="10"/>
        <v>1335</v>
      </c>
      <c r="N19" s="16"/>
      <c r="O19" s="270"/>
      <c r="P19" s="271"/>
      <c r="Q19" s="78">
        <v>1.9E-2</v>
      </c>
      <c r="R19" s="78">
        <v>2.5000000000000001E-2</v>
      </c>
      <c r="S19" s="78"/>
      <c r="T19" s="78"/>
      <c r="U19" s="270"/>
      <c r="V19" s="270"/>
      <c r="W19" s="17">
        <v>22500</v>
      </c>
      <c r="X19" s="17">
        <v>22943</v>
      </c>
      <c r="Y19" s="244"/>
      <c r="Z19" s="257"/>
    </row>
    <row r="20" spans="1:26" ht="30" hidden="1" customHeight="1" outlineLevel="1">
      <c r="A20" s="48" t="s">
        <v>100</v>
      </c>
      <c r="B20" s="254"/>
      <c r="C20" s="154" t="s">
        <v>161</v>
      </c>
      <c r="D20" s="49" t="s">
        <v>33</v>
      </c>
      <c r="E20" s="155">
        <v>114</v>
      </c>
      <c r="F20" s="155">
        <v>114</v>
      </c>
      <c r="G20" s="260"/>
      <c r="H20" s="270"/>
      <c r="I20" s="155">
        <v>2488</v>
      </c>
      <c r="J20" s="155">
        <v>3301</v>
      </c>
      <c r="K20" s="191">
        <f t="shared" si="9"/>
        <v>813</v>
      </c>
      <c r="L20" s="251"/>
      <c r="M20" s="17">
        <f t="shared" si="10"/>
        <v>3301</v>
      </c>
      <c r="N20" s="16"/>
      <c r="O20" s="270"/>
      <c r="P20" s="271"/>
      <c r="Q20" s="78">
        <v>1.9E-2</v>
      </c>
      <c r="R20" s="78">
        <v>2.5000000000000001E-2</v>
      </c>
      <c r="S20" s="78"/>
      <c r="T20" s="78"/>
      <c r="U20" s="270"/>
      <c r="V20" s="270"/>
      <c r="W20" s="17">
        <v>22500</v>
      </c>
      <c r="X20" s="17">
        <v>22943</v>
      </c>
      <c r="Y20" s="244"/>
      <c r="Z20" s="257"/>
    </row>
    <row r="21" spans="1:26" ht="45" hidden="1" customHeight="1" outlineLevel="1">
      <c r="A21" s="48" t="s">
        <v>101</v>
      </c>
      <c r="B21" s="254"/>
      <c r="C21" s="154" t="s">
        <v>151</v>
      </c>
      <c r="D21" s="49" t="s">
        <v>33</v>
      </c>
      <c r="E21" s="155">
        <v>18</v>
      </c>
      <c r="F21" s="155">
        <v>18</v>
      </c>
      <c r="G21" s="260"/>
      <c r="H21" s="270"/>
      <c r="I21" s="155">
        <v>322</v>
      </c>
      <c r="J21" s="155">
        <v>539.4</v>
      </c>
      <c r="K21" s="191">
        <f t="shared" si="9"/>
        <v>217.39999999999998</v>
      </c>
      <c r="L21" s="251"/>
      <c r="M21" s="17">
        <f t="shared" si="10"/>
        <v>539.4</v>
      </c>
      <c r="N21" s="16"/>
      <c r="O21" s="270"/>
      <c r="P21" s="271"/>
      <c r="Q21" s="78">
        <v>1.9E-2</v>
      </c>
      <c r="R21" s="78">
        <v>2.5000000000000001E-2</v>
      </c>
      <c r="S21" s="78"/>
      <c r="T21" s="78"/>
      <c r="U21" s="270"/>
      <c r="V21" s="270"/>
      <c r="W21" s="17">
        <v>22500</v>
      </c>
      <c r="X21" s="17">
        <v>22943</v>
      </c>
      <c r="Y21" s="244"/>
      <c r="Z21" s="257"/>
    </row>
    <row r="22" spans="1:26" ht="30" hidden="1" customHeight="1" outlineLevel="1">
      <c r="A22" s="48" t="s">
        <v>102</v>
      </c>
      <c r="B22" s="254"/>
      <c r="C22" s="157" t="s">
        <v>152</v>
      </c>
      <c r="D22" s="49" t="s">
        <v>33</v>
      </c>
      <c r="E22" s="155">
        <v>120</v>
      </c>
      <c r="F22" s="155">
        <v>120</v>
      </c>
      <c r="G22" s="260"/>
      <c r="H22" s="270"/>
      <c r="I22" s="155">
        <v>2557</v>
      </c>
      <c r="J22" s="155">
        <v>2838</v>
      </c>
      <c r="K22" s="191">
        <f t="shared" si="9"/>
        <v>281</v>
      </c>
      <c r="L22" s="251"/>
      <c r="M22" s="17">
        <f t="shared" si="10"/>
        <v>2838</v>
      </c>
      <c r="N22" s="16"/>
      <c r="O22" s="270"/>
      <c r="P22" s="271"/>
      <c r="Q22" s="78">
        <v>1.9E-2</v>
      </c>
      <c r="R22" s="78">
        <v>2.5000000000000001E-2</v>
      </c>
      <c r="S22" s="78"/>
      <c r="T22" s="78"/>
      <c r="U22" s="270"/>
      <c r="V22" s="270"/>
      <c r="W22" s="17">
        <v>22500</v>
      </c>
      <c r="X22" s="17">
        <v>22943</v>
      </c>
      <c r="Y22" s="244"/>
      <c r="Z22" s="257"/>
    </row>
    <row r="23" spans="1:26" ht="48.75" hidden="1" customHeight="1" outlineLevel="1">
      <c r="A23" s="48" t="s">
        <v>103</v>
      </c>
      <c r="B23" s="254"/>
      <c r="C23" s="154" t="s">
        <v>217</v>
      </c>
      <c r="D23" s="49" t="s">
        <v>33</v>
      </c>
      <c r="E23" s="155">
        <v>22</v>
      </c>
      <c r="F23" s="155">
        <v>22</v>
      </c>
      <c r="G23" s="260"/>
      <c r="H23" s="270"/>
      <c r="I23" s="155">
        <v>803</v>
      </c>
      <c r="J23" s="155">
        <v>1009</v>
      </c>
      <c r="K23" s="191">
        <f t="shared" si="9"/>
        <v>206</v>
      </c>
      <c r="L23" s="251"/>
      <c r="M23" s="17">
        <f t="shared" si="10"/>
        <v>1009</v>
      </c>
      <c r="N23" s="16"/>
      <c r="O23" s="270"/>
      <c r="P23" s="271"/>
      <c r="Q23" s="78">
        <v>1.9E-2</v>
      </c>
      <c r="R23" s="78">
        <v>2.5000000000000001E-2</v>
      </c>
      <c r="S23" s="78"/>
      <c r="T23" s="78"/>
      <c r="U23" s="270"/>
      <c r="V23" s="270"/>
      <c r="W23" s="17">
        <v>22500</v>
      </c>
      <c r="X23" s="17">
        <v>22943</v>
      </c>
      <c r="Y23" s="244"/>
      <c r="Z23" s="257"/>
    </row>
    <row r="24" spans="1:26" ht="31.5" hidden="1" customHeight="1" outlineLevel="1">
      <c r="A24" s="48" t="s">
        <v>104</v>
      </c>
      <c r="B24" s="254"/>
      <c r="C24" s="154" t="s">
        <v>218</v>
      </c>
      <c r="D24" s="49" t="s">
        <v>33</v>
      </c>
      <c r="E24" s="155">
        <v>70</v>
      </c>
      <c r="F24" s="155">
        <v>70</v>
      </c>
      <c r="G24" s="260"/>
      <c r="H24" s="270"/>
      <c r="I24" s="155">
        <v>1430</v>
      </c>
      <c r="J24" s="155">
        <v>1632</v>
      </c>
      <c r="K24" s="191">
        <f t="shared" si="9"/>
        <v>202</v>
      </c>
      <c r="L24" s="251"/>
      <c r="M24" s="17">
        <f t="shared" si="10"/>
        <v>1632</v>
      </c>
      <c r="N24" s="16"/>
      <c r="O24" s="270"/>
      <c r="P24" s="271"/>
      <c r="Q24" s="78">
        <v>1.9E-2</v>
      </c>
      <c r="R24" s="78">
        <v>2.5000000000000001E-2</v>
      </c>
      <c r="S24" s="78"/>
      <c r="T24" s="78"/>
      <c r="U24" s="270"/>
      <c r="V24" s="270"/>
      <c r="W24" s="17">
        <v>22500</v>
      </c>
      <c r="X24" s="17">
        <v>22943</v>
      </c>
      <c r="Y24" s="244"/>
      <c r="Z24" s="257"/>
    </row>
    <row r="25" spans="1:26" ht="37.5" hidden="1" customHeight="1" outlineLevel="1">
      <c r="A25" s="48" t="s">
        <v>105</v>
      </c>
      <c r="B25" s="254"/>
      <c r="C25" s="158" t="s">
        <v>153</v>
      </c>
      <c r="D25" s="49" t="s">
        <v>33</v>
      </c>
      <c r="E25" s="155">
        <v>72</v>
      </c>
      <c r="F25" s="155">
        <v>72</v>
      </c>
      <c r="G25" s="260"/>
      <c r="H25" s="270"/>
      <c r="I25" s="155">
        <v>1322</v>
      </c>
      <c r="J25" s="155">
        <v>1537</v>
      </c>
      <c r="K25" s="191">
        <f t="shared" si="9"/>
        <v>215</v>
      </c>
      <c r="L25" s="251"/>
      <c r="M25" s="17">
        <f t="shared" si="10"/>
        <v>1537</v>
      </c>
      <c r="N25" s="16"/>
      <c r="O25" s="270"/>
      <c r="P25" s="271"/>
      <c r="Q25" s="78">
        <v>1.9E-2</v>
      </c>
      <c r="R25" s="78">
        <v>2.5000000000000001E-2</v>
      </c>
      <c r="S25" s="78"/>
      <c r="T25" s="78"/>
      <c r="U25" s="270"/>
      <c r="V25" s="270"/>
      <c r="W25" s="17">
        <v>22500</v>
      </c>
      <c r="X25" s="17">
        <v>22943</v>
      </c>
      <c r="Y25" s="244"/>
      <c r="Z25" s="257"/>
    </row>
    <row r="26" spans="1:26" ht="30" hidden="1" customHeight="1" outlineLevel="1">
      <c r="A26" s="48" t="s">
        <v>106</v>
      </c>
      <c r="B26" s="254"/>
      <c r="C26" s="158" t="s">
        <v>154</v>
      </c>
      <c r="D26" s="49" t="s">
        <v>33</v>
      </c>
      <c r="E26" s="155">
        <v>393</v>
      </c>
      <c r="F26" s="155">
        <v>393</v>
      </c>
      <c r="G26" s="260"/>
      <c r="H26" s="270"/>
      <c r="I26" s="155">
        <v>6964</v>
      </c>
      <c r="J26" s="155">
        <v>7508</v>
      </c>
      <c r="K26" s="191">
        <f t="shared" si="9"/>
        <v>544</v>
      </c>
      <c r="L26" s="251"/>
      <c r="M26" s="17">
        <f t="shared" si="10"/>
        <v>7508</v>
      </c>
      <c r="N26" s="16"/>
      <c r="O26" s="270"/>
      <c r="P26" s="271"/>
      <c r="Q26" s="78">
        <v>1.9E-2</v>
      </c>
      <c r="R26" s="78">
        <v>2.5000000000000001E-2</v>
      </c>
      <c r="S26" s="78"/>
      <c r="T26" s="78"/>
      <c r="U26" s="270"/>
      <c r="V26" s="270"/>
      <c r="W26" s="17">
        <v>22500</v>
      </c>
      <c r="X26" s="17">
        <v>22943</v>
      </c>
      <c r="Y26" s="244"/>
      <c r="Z26" s="257"/>
    </row>
    <row r="27" spans="1:26" ht="46.5" hidden="1" customHeight="1" outlineLevel="1">
      <c r="A27" s="48" t="s">
        <v>107</v>
      </c>
      <c r="B27" s="254"/>
      <c r="C27" s="158" t="s">
        <v>219</v>
      </c>
      <c r="D27" s="49" t="s">
        <v>33</v>
      </c>
      <c r="E27" s="155">
        <v>817</v>
      </c>
      <c r="F27" s="155">
        <v>817</v>
      </c>
      <c r="G27" s="260"/>
      <c r="H27" s="270"/>
      <c r="I27" s="155">
        <v>15733</v>
      </c>
      <c r="J27" s="155">
        <v>20777.400000000001</v>
      </c>
      <c r="K27" s="191">
        <f t="shared" si="9"/>
        <v>5044.4000000000015</v>
      </c>
      <c r="L27" s="251"/>
      <c r="M27" s="17">
        <f t="shared" si="10"/>
        <v>20777.400000000001</v>
      </c>
      <c r="N27" s="16"/>
      <c r="O27" s="270"/>
      <c r="P27" s="271"/>
      <c r="Q27" s="78">
        <v>1.9E-2</v>
      </c>
      <c r="R27" s="78">
        <v>2.5000000000000001E-2</v>
      </c>
      <c r="S27" s="78"/>
      <c r="T27" s="78"/>
      <c r="U27" s="270"/>
      <c r="V27" s="270"/>
      <c r="W27" s="17">
        <v>22500</v>
      </c>
      <c r="X27" s="17">
        <v>22943</v>
      </c>
      <c r="Y27" s="244"/>
      <c r="Z27" s="257"/>
    </row>
    <row r="28" spans="1:26" ht="49.5" hidden="1" customHeight="1" outlineLevel="1">
      <c r="A28" s="48" t="s">
        <v>108</v>
      </c>
      <c r="B28" s="254"/>
      <c r="C28" s="158" t="s">
        <v>155</v>
      </c>
      <c r="D28" s="49" t="s">
        <v>33</v>
      </c>
      <c r="E28" s="155">
        <v>40</v>
      </c>
      <c r="F28" s="155">
        <v>40</v>
      </c>
      <c r="G28" s="260"/>
      <c r="H28" s="270"/>
      <c r="I28" s="155">
        <v>1120</v>
      </c>
      <c r="J28" s="155">
        <v>1924</v>
      </c>
      <c r="K28" s="191">
        <f t="shared" si="9"/>
        <v>804</v>
      </c>
      <c r="L28" s="251"/>
      <c r="M28" s="17">
        <f t="shared" si="10"/>
        <v>1924</v>
      </c>
      <c r="N28" s="16"/>
      <c r="O28" s="270"/>
      <c r="P28" s="271"/>
      <c r="Q28" s="78">
        <v>1.9E-2</v>
      </c>
      <c r="R28" s="78">
        <v>2.5000000000000001E-2</v>
      </c>
      <c r="S28" s="78"/>
      <c r="T28" s="78"/>
      <c r="U28" s="270"/>
      <c r="V28" s="270"/>
      <c r="W28" s="17">
        <v>22500</v>
      </c>
      <c r="X28" s="17">
        <v>22943</v>
      </c>
      <c r="Y28" s="244"/>
      <c r="Z28" s="257"/>
    </row>
    <row r="29" spans="1:26" ht="45" hidden="1" customHeight="1" outlineLevel="1">
      <c r="A29" s="48" t="s">
        <v>109</v>
      </c>
      <c r="B29" s="254"/>
      <c r="C29" s="158" t="s">
        <v>156</v>
      </c>
      <c r="D29" s="49" t="s">
        <v>33</v>
      </c>
      <c r="E29" s="155">
        <v>175</v>
      </c>
      <c r="F29" s="155">
        <v>175</v>
      </c>
      <c r="G29" s="260"/>
      <c r="H29" s="270"/>
      <c r="I29" s="155">
        <v>7479</v>
      </c>
      <c r="J29" s="155">
        <v>7953</v>
      </c>
      <c r="K29" s="191">
        <f t="shared" si="9"/>
        <v>474</v>
      </c>
      <c r="L29" s="251"/>
      <c r="M29" s="17">
        <f t="shared" si="10"/>
        <v>7953</v>
      </c>
      <c r="N29" s="16"/>
      <c r="O29" s="270"/>
      <c r="P29" s="271"/>
      <c r="Q29" s="78">
        <v>1.9E-2</v>
      </c>
      <c r="R29" s="78">
        <v>2.5000000000000001E-2</v>
      </c>
      <c r="S29" s="78"/>
      <c r="T29" s="78"/>
      <c r="U29" s="270"/>
      <c r="V29" s="270"/>
      <c r="W29" s="17">
        <v>22500</v>
      </c>
      <c r="X29" s="17">
        <v>22943</v>
      </c>
      <c r="Y29" s="244"/>
      <c r="Z29" s="257"/>
    </row>
    <row r="30" spans="1:26" ht="30" hidden="1" customHeight="1" outlineLevel="1">
      <c r="A30" s="48" t="s">
        <v>110</v>
      </c>
      <c r="B30" s="254"/>
      <c r="C30" s="154" t="s">
        <v>157</v>
      </c>
      <c r="D30" s="49" t="s">
        <v>33</v>
      </c>
      <c r="E30" s="155">
        <v>292</v>
      </c>
      <c r="F30" s="155">
        <v>292</v>
      </c>
      <c r="G30" s="260"/>
      <c r="H30" s="270"/>
      <c r="I30" s="155">
        <v>86756</v>
      </c>
      <c r="J30" s="155">
        <v>86756</v>
      </c>
      <c r="K30" s="191">
        <f t="shared" si="9"/>
        <v>0</v>
      </c>
      <c r="L30" s="251"/>
      <c r="M30" s="17">
        <f t="shared" si="10"/>
        <v>86756</v>
      </c>
      <c r="N30" s="270"/>
      <c r="O30" s="270"/>
      <c r="P30" s="271"/>
      <c r="Q30" s="78">
        <v>1.9E-2</v>
      </c>
      <c r="R30" s="78">
        <v>2.5000000000000001E-2</v>
      </c>
      <c r="S30" s="78"/>
      <c r="T30" s="78"/>
      <c r="U30" s="270"/>
      <c r="V30" s="270"/>
      <c r="W30" s="17">
        <v>22500</v>
      </c>
      <c r="X30" s="17">
        <v>22943</v>
      </c>
      <c r="Y30" s="244"/>
      <c r="Z30" s="257"/>
    </row>
    <row r="31" spans="1:26" ht="30" hidden="1" customHeight="1" outlineLevel="1">
      <c r="A31" s="48" t="s">
        <v>111</v>
      </c>
      <c r="B31" s="254"/>
      <c r="C31" s="154" t="s">
        <v>158</v>
      </c>
      <c r="D31" s="49" t="s">
        <v>30</v>
      </c>
      <c r="E31" s="155">
        <v>50</v>
      </c>
      <c r="F31" s="155">
        <v>50</v>
      </c>
      <c r="G31" s="260"/>
      <c r="H31" s="18"/>
      <c r="I31" s="155">
        <v>3421</v>
      </c>
      <c r="J31" s="155">
        <v>3927</v>
      </c>
      <c r="K31" s="191">
        <f t="shared" si="9"/>
        <v>506</v>
      </c>
      <c r="L31" s="251"/>
      <c r="M31" s="17">
        <f t="shared" si="10"/>
        <v>3927</v>
      </c>
      <c r="N31" s="16"/>
      <c r="O31" s="16"/>
      <c r="P31" s="65"/>
      <c r="Q31" s="78">
        <v>1.9E-2</v>
      </c>
      <c r="R31" s="78">
        <v>2.5000000000000001E-2</v>
      </c>
      <c r="S31" s="77"/>
      <c r="T31" s="77"/>
      <c r="U31" s="15"/>
      <c r="V31" s="15"/>
      <c r="W31" s="17">
        <v>22500</v>
      </c>
      <c r="X31" s="17">
        <v>22943</v>
      </c>
      <c r="Y31" s="244"/>
      <c r="Z31" s="257"/>
    </row>
    <row r="32" spans="1:26" ht="45" hidden="1" customHeight="1" outlineLevel="1">
      <c r="A32" s="48" t="s">
        <v>112</v>
      </c>
      <c r="B32" s="254"/>
      <c r="C32" s="5" t="s">
        <v>66</v>
      </c>
      <c r="D32" s="49" t="s">
        <v>30</v>
      </c>
      <c r="E32" s="155">
        <v>1</v>
      </c>
      <c r="F32" s="155">
        <v>1</v>
      </c>
      <c r="G32" s="260"/>
      <c r="H32" s="18"/>
      <c r="I32" s="155">
        <v>5000</v>
      </c>
      <c r="J32" s="155">
        <v>5000</v>
      </c>
      <c r="K32" s="191">
        <f t="shared" si="9"/>
        <v>0</v>
      </c>
      <c r="L32" s="251"/>
      <c r="M32" s="17">
        <f t="shared" si="10"/>
        <v>5000</v>
      </c>
      <c r="N32" s="15"/>
      <c r="O32" s="15"/>
      <c r="P32" s="65"/>
      <c r="Q32" s="78">
        <v>1.9E-2</v>
      </c>
      <c r="R32" s="78">
        <v>2.5000000000000001E-2</v>
      </c>
      <c r="S32" s="77"/>
      <c r="T32" s="77"/>
      <c r="U32" s="15"/>
      <c r="V32" s="15"/>
      <c r="W32" s="17">
        <v>22500</v>
      </c>
      <c r="X32" s="17">
        <v>22943</v>
      </c>
      <c r="Y32" s="244"/>
      <c r="Z32" s="257"/>
    </row>
    <row r="33" spans="1:26" ht="49.5" customHeight="1" collapsed="1">
      <c r="A33" s="48" t="s">
        <v>68</v>
      </c>
      <c r="B33" s="254"/>
      <c r="C33" s="159" t="s">
        <v>159</v>
      </c>
      <c r="D33" s="49" t="s">
        <v>30</v>
      </c>
      <c r="E33" s="49">
        <f>E34</f>
        <v>1</v>
      </c>
      <c r="F33" s="49">
        <f>F34</f>
        <v>1</v>
      </c>
      <c r="G33" s="260"/>
      <c r="H33" s="49"/>
      <c r="I33" s="51">
        <f t="shared" ref="I33:K33" si="11">I34</f>
        <v>54321</v>
      </c>
      <c r="J33" s="51">
        <f t="shared" si="11"/>
        <v>54321</v>
      </c>
      <c r="K33" s="49">
        <f t="shared" si="11"/>
        <v>0</v>
      </c>
      <c r="L33" s="194"/>
      <c r="M33" s="97">
        <f>M34</f>
        <v>54321</v>
      </c>
      <c r="N33" s="270"/>
      <c r="O33" s="270"/>
      <c r="P33" s="271"/>
      <c r="Q33" s="98">
        <v>0.5</v>
      </c>
      <c r="R33" s="98">
        <v>0.65</v>
      </c>
      <c r="S33" s="98">
        <v>0.34899999999999998</v>
      </c>
      <c r="T33" s="98">
        <v>0.34</v>
      </c>
      <c r="U33" s="270"/>
      <c r="V33" s="270"/>
      <c r="W33" s="17"/>
      <c r="X33" s="17"/>
      <c r="Y33" s="139"/>
      <c r="Z33" s="257"/>
    </row>
    <row r="34" spans="1:26" ht="30" hidden="1" customHeight="1">
      <c r="A34" s="48" t="s">
        <v>162</v>
      </c>
      <c r="B34" s="254"/>
      <c r="C34" s="160" t="s">
        <v>76</v>
      </c>
      <c r="D34" s="49" t="s">
        <v>30</v>
      </c>
      <c r="E34" s="50">
        <v>1</v>
      </c>
      <c r="F34" s="50">
        <v>1</v>
      </c>
      <c r="G34" s="260"/>
      <c r="H34" s="50"/>
      <c r="I34" s="50">
        <v>54321</v>
      </c>
      <c r="J34" s="50">
        <v>54321</v>
      </c>
      <c r="K34" s="50">
        <f>J34-I34</f>
        <v>0</v>
      </c>
      <c r="L34" s="194"/>
      <c r="M34" s="17">
        <f t="shared" si="10"/>
        <v>54321</v>
      </c>
      <c r="N34" s="270"/>
      <c r="O34" s="16"/>
      <c r="P34" s="271"/>
      <c r="Q34" s="78">
        <v>0.5</v>
      </c>
      <c r="R34" s="78">
        <v>0.65</v>
      </c>
      <c r="S34" s="78">
        <v>0.34899999999999998</v>
      </c>
      <c r="T34" s="78">
        <v>0.34</v>
      </c>
      <c r="U34" s="270"/>
      <c r="V34" s="270"/>
      <c r="W34" s="17"/>
      <c r="X34" s="17"/>
      <c r="Y34" s="139"/>
      <c r="Z34" s="257"/>
    </row>
    <row r="35" spans="1:26" s="127" customFormat="1">
      <c r="A35" s="170">
        <v>3</v>
      </c>
      <c r="B35" s="254"/>
      <c r="C35" s="161" t="s">
        <v>233</v>
      </c>
      <c r="D35" s="162" t="s">
        <v>30</v>
      </c>
      <c r="E35" s="162"/>
      <c r="F35" s="162"/>
      <c r="G35" s="260"/>
      <c r="H35" s="114"/>
      <c r="I35" s="115">
        <f>I36</f>
        <v>24319</v>
      </c>
      <c r="J35" s="115">
        <f>J36</f>
        <v>25251</v>
      </c>
      <c r="K35" s="115">
        <f>K36</f>
        <v>932</v>
      </c>
      <c r="L35" s="131"/>
      <c r="M35" s="133">
        <f>M36</f>
        <v>25251</v>
      </c>
      <c r="N35" s="114"/>
      <c r="O35" s="133"/>
      <c r="P35" s="281"/>
      <c r="Q35" s="118"/>
      <c r="R35" s="118"/>
      <c r="S35" s="119"/>
      <c r="T35" s="119"/>
      <c r="U35" s="114"/>
      <c r="V35" s="114"/>
      <c r="W35" s="115"/>
      <c r="X35" s="115"/>
      <c r="Y35" s="282"/>
      <c r="Z35" s="257"/>
    </row>
    <row r="36" spans="1:26" s="135" customFormat="1" ht="42.75">
      <c r="A36" s="48" t="s">
        <v>36</v>
      </c>
      <c r="B36" s="254"/>
      <c r="C36" s="159" t="s">
        <v>232</v>
      </c>
      <c r="D36" s="51" t="s">
        <v>30</v>
      </c>
      <c r="E36" s="51">
        <f>SUM(E37:E39)</f>
        <v>3</v>
      </c>
      <c r="F36" s="51">
        <f>SUM(F37:F39)</f>
        <v>3</v>
      </c>
      <c r="G36" s="260"/>
      <c r="H36" s="51"/>
      <c r="I36" s="51">
        <f>SUM(I37:I39)</f>
        <v>24319</v>
      </c>
      <c r="J36" s="51">
        <f t="shared" ref="J36:K36" si="12">SUM(J37:J39)</f>
        <v>25251</v>
      </c>
      <c r="K36" s="51">
        <f t="shared" si="12"/>
        <v>932</v>
      </c>
      <c r="L36" s="15" t="s">
        <v>229</v>
      </c>
      <c r="M36" s="190">
        <f t="shared" ref="M36" si="13">SUM(M37:M39)</f>
        <v>25251</v>
      </c>
      <c r="N36" s="15"/>
      <c r="O36" s="96"/>
      <c r="P36" s="65"/>
      <c r="Q36" s="84">
        <v>0.24</v>
      </c>
      <c r="R36" s="84">
        <v>0.28000000000000003</v>
      </c>
      <c r="S36" s="85">
        <v>0.48799999999999999</v>
      </c>
      <c r="T36" s="85">
        <v>0.48</v>
      </c>
      <c r="U36" s="15"/>
      <c r="V36" s="15"/>
      <c r="W36" s="97"/>
      <c r="X36" s="97"/>
      <c r="Y36" s="15"/>
      <c r="Z36" s="257"/>
    </row>
    <row r="37" spans="1:26" ht="30" hidden="1" customHeight="1" outlineLevel="1">
      <c r="A37" s="48" t="s">
        <v>135</v>
      </c>
      <c r="B37" s="254"/>
      <c r="C37" s="163" t="s">
        <v>220</v>
      </c>
      <c r="D37" s="49" t="s">
        <v>30</v>
      </c>
      <c r="E37" s="49">
        <v>1</v>
      </c>
      <c r="F37" s="49">
        <v>1</v>
      </c>
      <c r="G37" s="260"/>
      <c r="H37" s="270"/>
      <c r="I37" s="50">
        <v>7955</v>
      </c>
      <c r="J37" s="50">
        <v>8217</v>
      </c>
      <c r="K37" s="50">
        <f>J37-I37</f>
        <v>262</v>
      </c>
      <c r="L37" s="194" t="s">
        <v>145</v>
      </c>
      <c r="M37" s="50">
        <f>J37</f>
        <v>8217</v>
      </c>
      <c r="N37" s="270"/>
      <c r="O37" s="16"/>
      <c r="P37" s="271"/>
      <c r="Q37" s="71">
        <v>0.24</v>
      </c>
      <c r="R37" s="71">
        <v>0.28000000000000003</v>
      </c>
      <c r="S37" s="74">
        <v>0.48799999999999999</v>
      </c>
      <c r="T37" s="74">
        <v>0.48</v>
      </c>
      <c r="U37" s="270"/>
      <c r="V37" s="270"/>
      <c r="W37" s="17"/>
      <c r="X37" s="17"/>
      <c r="Y37" s="139"/>
      <c r="Z37" s="257"/>
    </row>
    <row r="38" spans="1:26" ht="30" hidden="1" customHeight="1" outlineLevel="1">
      <c r="A38" s="48" t="s">
        <v>136</v>
      </c>
      <c r="B38" s="254"/>
      <c r="C38" s="163" t="s">
        <v>221</v>
      </c>
      <c r="D38" s="49" t="s">
        <v>30</v>
      </c>
      <c r="E38" s="49">
        <v>1</v>
      </c>
      <c r="F38" s="49">
        <v>1</v>
      </c>
      <c r="G38" s="260"/>
      <c r="H38" s="15"/>
      <c r="I38" s="81">
        <v>5678</v>
      </c>
      <c r="J38" s="50">
        <v>6348</v>
      </c>
      <c r="K38" s="50">
        <f t="shared" ref="K38:K39" si="14">J38-I38</f>
        <v>670</v>
      </c>
      <c r="L38" s="194" t="s">
        <v>145</v>
      </c>
      <c r="M38" s="50">
        <f t="shared" ref="M38:M39" si="15">J38</f>
        <v>6348</v>
      </c>
      <c r="N38" s="15"/>
      <c r="O38" s="15"/>
      <c r="P38" s="65"/>
      <c r="Q38" s="71">
        <v>0.24</v>
      </c>
      <c r="R38" s="71">
        <v>0.28000000000000003</v>
      </c>
      <c r="S38" s="74">
        <v>0.48799999999999999</v>
      </c>
      <c r="T38" s="74">
        <v>0.48</v>
      </c>
      <c r="U38" s="15"/>
      <c r="V38" s="15"/>
      <c r="W38" s="18"/>
      <c r="X38" s="18"/>
      <c r="Y38" s="15"/>
      <c r="Z38" s="257"/>
    </row>
    <row r="39" spans="1:26" ht="15" hidden="1" customHeight="1" outlineLevel="1">
      <c r="A39" s="48" t="s">
        <v>137</v>
      </c>
      <c r="B39" s="254"/>
      <c r="C39" s="163" t="s">
        <v>222</v>
      </c>
      <c r="D39" s="49" t="s">
        <v>30</v>
      </c>
      <c r="E39" s="49">
        <v>1</v>
      </c>
      <c r="F39" s="49">
        <v>1</v>
      </c>
      <c r="G39" s="260"/>
      <c r="H39" s="270"/>
      <c r="I39" s="49">
        <v>10686</v>
      </c>
      <c r="J39" s="17">
        <v>10686</v>
      </c>
      <c r="K39" s="50">
        <f t="shared" si="14"/>
        <v>0</v>
      </c>
      <c r="L39" s="194"/>
      <c r="M39" s="50">
        <f t="shared" si="15"/>
        <v>10686</v>
      </c>
      <c r="N39" s="270"/>
      <c r="O39" s="16"/>
      <c r="P39" s="271"/>
      <c r="Q39" s="71">
        <v>0.24</v>
      </c>
      <c r="R39" s="71">
        <v>0.28000000000000003</v>
      </c>
      <c r="S39" s="74">
        <v>0.48799999999999999</v>
      </c>
      <c r="T39" s="74">
        <v>0.48</v>
      </c>
      <c r="U39" s="270"/>
      <c r="V39" s="270"/>
      <c r="W39" s="17"/>
      <c r="X39" s="17"/>
      <c r="Y39" s="139"/>
      <c r="Z39" s="257"/>
    </row>
    <row r="40" spans="1:26" collapsed="1">
      <c r="A40" s="170">
        <v>4</v>
      </c>
      <c r="B40" s="254"/>
      <c r="C40" s="164" t="s">
        <v>163</v>
      </c>
      <c r="D40" s="114"/>
      <c r="E40" s="115">
        <f t="shared" ref="E40:F40" si="16">E41</f>
        <v>1</v>
      </c>
      <c r="F40" s="115">
        <f t="shared" si="16"/>
        <v>1</v>
      </c>
      <c r="G40" s="260"/>
      <c r="H40" s="115"/>
      <c r="I40" s="115">
        <f>I41</f>
        <v>8280</v>
      </c>
      <c r="J40" s="115">
        <f t="shared" ref="J40:K40" si="17">J41</f>
        <v>8280</v>
      </c>
      <c r="K40" s="115">
        <f t="shared" si="17"/>
        <v>0</v>
      </c>
      <c r="L40" s="117"/>
      <c r="M40" s="115">
        <f>M41</f>
        <v>8280</v>
      </c>
      <c r="N40" s="116"/>
      <c r="O40" s="116"/>
      <c r="P40" s="116"/>
      <c r="Q40" s="118"/>
      <c r="R40" s="118"/>
      <c r="S40" s="119"/>
      <c r="T40" s="119"/>
      <c r="U40" s="119"/>
      <c r="V40" s="119"/>
      <c r="W40" s="115"/>
      <c r="X40" s="115"/>
      <c r="Y40" s="131"/>
      <c r="Z40" s="257"/>
    </row>
    <row r="41" spans="1:26" ht="30">
      <c r="A41" s="215" t="s">
        <v>38</v>
      </c>
      <c r="B41" s="254"/>
      <c r="C41" s="165" t="s">
        <v>86</v>
      </c>
      <c r="D41" s="166" t="s">
        <v>142</v>
      </c>
      <c r="E41" s="49">
        <v>1</v>
      </c>
      <c r="F41" s="7">
        <v>1</v>
      </c>
      <c r="G41" s="260"/>
      <c r="H41" s="13"/>
      <c r="I41" s="13">
        <f>8280</f>
        <v>8280</v>
      </c>
      <c r="J41" s="13">
        <f>8280</f>
        <v>8280</v>
      </c>
      <c r="K41" s="13">
        <f>J41-I41</f>
        <v>0</v>
      </c>
      <c r="L41" s="13"/>
      <c r="M41" s="13">
        <f>J41</f>
        <v>8280</v>
      </c>
      <c r="N41" s="13"/>
      <c r="O41" s="104"/>
      <c r="P41" s="104"/>
      <c r="Q41" s="71">
        <v>5.0000000000000001E-3</v>
      </c>
      <c r="R41" s="71">
        <v>1.9E-2</v>
      </c>
      <c r="S41" s="74">
        <v>0.93500000000000005</v>
      </c>
      <c r="T41" s="74">
        <v>0.9</v>
      </c>
      <c r="U41" s="87">
        <v>0.158</v>
      </c>
      <c r="V41" s="87">
        <v>0.14799999999999999</v>
      </c>
      <c r="W41" s="17">
        <v>1779</v>
      </c>
      <c r="X41" s="17">
        <v>1581</v>
      </c>
      <c r="Y41" s="128"/>
      <c r="Z41" s="257"/>
    </row>
    <row r="42" spans="1:26" ht="28.5" hidden="1" customHeight="1">
      <c r="A42" s="219"/>
      <c r="B42" s="254"/>
      <c r="C42" s="23" t="s">
        <v>223</v>
      </c>
      <c r="D42" s="23"/>
      <c r="E42" s="12">
        <f>E41+E33+E28</f>
        <v>42</v>
      </c>
      <c r="F42" s="12">
        <f>F41+F33+F28</f>
        <v>42</v>
      </c>
      <c r="G42" s="260"/>
      <c r="H42" s="3"/>
      <c r="I42" s="12">
        <f>I8+I15+I35+I40</f>
        <v>323689</v>
      </c>
      <c r="J42" s="12">
        <f>J8+J15+J35+J40</f>
        <v>335453.8</v>
      </c>
      <c r="K42" s="12">
        <f>K8+K15+K35+K40</f>
        <v>11764.800000000001</v>
      </c>
      <c r="L42" s="3"/>
      <c r="M42" s="193">
        <f>M8+M15+M35+M40</f>
        <v>335453.8</v>
      </c>
      <c r="N42" s="3"/>
      <c r="O42" s="3"/>
      <c r="P42" s="64"/>
      <c r="Q42" s="72"/>
      <c r="R42" s="72"/>
      <c r="S42" s="72"/>
      <c r="T42" s="72"/>
      <c r="U42" s="3"/>
      <c r="V42" s="3"/>
      <c r="W42" s="4"/>
      <c r="X42" s="4"/>
      <c r="Y42" s="3"/>
      <c r="Z42" s="257"/>
    </row>
    <row r="43" spans="1:26" ht="15" hidden="1" customHeight="1" outlineLevel="1">
      <c r="A43" s="226"/>
      <c r="B43" s="254"/>
      <c r="C43" s="10" t="s">
        <v>177</v>
      </c>
      <c r="D43" s="167" t="s">
        <v>142</v>
      </c>
      <c r="E43" s="49">
        <f>E41/2</f>
        <v>0.5</v>
      </c>
      <c r="F43" s="49">
        <f t="shared" ref="F43:K43" si="18">F41/2</f>
        <v>0.5</v>
      </c>
      <c r="G43" s="260"/>
      <c r="H43" s="49"/>
      <c r="I43" s="49">
        <f>I41</f>
        <v>8280</v>
      </c>
      <c r="J43" s="49">
        <f>J41</f>
        <v>8280</v>
      </c>
      <c r="K43" s="49">
        <f t="shared" si="18"/>
        <v>0</v>
      </c>
      <c r="L43" s="194"/>
      <c r="M43" s="49">
        <f>M41</f>
        <v>8280</v>
      </c>
      <c r="N43" s="16"/>
      <c r="O43" s="16"/>
      <c r="P43" s="271"/>
      <c r="Q43" s="270"/>
      <c r="R43" s="270"/>
      <c r="S43" s="270"/>
      <c r="T43" s="270"/>
      <c r="U43" s="270"/>
      <c r="V43" s="270"/>
      <c r="W43" s="16"/>
      <c r="X43" s="16"/>
      <c r="Y43" s="139"/>
      <c r="Z43" s="257"/>
    </row>
    <row r="44" spans="1:26" ht="15" hidden="1" customHeight="1" outlineLevel="1">
      <c r="A44" s="226"/>
      <c r="B44" s="254"/>
      <c r="C44" s="10" t="s">
        <v>224</v>
      </c>
      <c r="D44" s="15"/>
      <c r="E44" s="49"/>
      <c r="F44" s="49"/>
      <c r="G44" s="260"/>
      <c r="H44" s="18"/>
      <c r="I44" s="49">
        <f>I8+I15+I35</f>
        <v>315409</v>
      </c>
      <c r="J44" s="49">
        <f>J8+J15+J35</f>
        <v>327173.8</v>
      </c>
      <c r="K44" s="49">
        <f>K43+K35+K15+K8</f>
        <v>11764.800000000001</v>
      </c>
      <c r="L44" s="15"/>
      <c r="M44" s="49">
        <f>M8+M15+M35</f>
        <v>327173.8</v>
      </c>
      <c r="N44" s="15"/>
      <c r="O44" s="15"/>
      <c r="P44" s="65"/>
      <c r="Q44" s="15"/>
      <c r="R44" s="15"/>
      <c r="S44" s="15"/>
      <c r="T44" s="15"/>
      <c r="U44" s="15"/>
      <c r="V44" s="15"/>
      <c r="W44" s="190"/>
      <c r="X44" s="190"/>
      <c r="Y44" s="15"/>
      <c r="Z44" s="257"/>
    </row>
    <row r="45" spans="1:26" ht="28.5" outlineLevel="1">
      <c r="A45" s="4"/>
      <c r="B45" s="255"/>
      <c r="C45" s="3" t="s">
        <v>160</v>
      </c>
      <c r="D45" s="8"/>
      <c r="E45" s="12">
        <f>E9+E16+E35+E40</f>
        <v>2910</v>
      </c>
      <c r="F45" s="12">
        <f>F9+F16+F35+F40</f>
        <v>2910</v>
      </c>
      <c r="G45" s="261"/>
      <c r="H45" s="12"/>
      <c r="I45" s="12">
        <f>I44+I43</f>
        <v>323689</v>
      </c>
      <c r="J45" s="12">
        <f>J44+J43</f>
        <v>335453.8</v>
      </c>
      <c r="K45" s="12">
        <f>K9+K16+K35+K40/2</f>
        <v>11764.800000000001</v>
      </c>
      <c r="L45" s="8"/>
      <c r="M45" s="12">
        <f>M44+M43</f>
        <v>335453.8</v>
      </c>
      <c r="N45" s="8"/>
      <c r="O45" s="82"/>
      <c r="P45" s="66"/>
      <c r="Q45" s="8"/>
      <c r="R45" s="8"/>
      <c r="S45" s="8"/>
      <c r="T45" s="8"/>
      <c r="U45" s="8"/>
      <c r="V45" s="8"/>
      <c r="W45" s="8"/>
      <c r="X45" s="8"/>
      <c r="Y45" s="8"/>
      <c r="Z45" s="258"/>
    </row>
    <row r="46" spans="1:26" ht="15.75">
      <c r="A46" s="227"/>
      <c r="B46" s="24"/>
      <c r="C46" s="32"/>
      <c r="D46" s="31"/>
      <c r="E46" s="53"/>
      <c r="F46" s="29"/>
      <c r="G46" s="24"/>
      <c r="H46" s="24"/>
      <c r="I46" s="30"/>
      <c r="J46" s="30"/>
      <c r="K46" s="30"/>
      <c r="L46" s="33"/>
      <c r="M46" s="29"/>
      <c r="N46" s="24"/>
      <c r="O46" s="24"/>
      <c r="P46" s="67"/>
      <c r="Q46" s="24"/>
      <c r="R46" s="24"/>
      <c r="S46" s="24"/>
      <c r="T46" s="24"/>
      <c r="U46" s="24"/>
      <c r="V46" s="24"/>
      <c r="W46" s="29"/>
      <c r="X46" s="29"/>
      <c r="Y46" s="79"/>
      <c r="Z46" s="79"/>
    </row>
    <row r="47" spans="1:26" ht="15.75">
      <c r="A47" s="227"/>
      <c r="B47" s="24"/>
      <c r="C47" s="33"/>
      <c r="D47" s="34"/>
      <c r="E47" s="53"/>
      <c r="F47" s="29"/>
      <c r="G47" s="24"/>
      <c r="H47" s="24"/>
      <c r="I47" s="30"/>
      <c r="J47" s="30"/>
      <c r="K47" s="30"/>
      <c r="L47" s="33"/>
      <c r="M47" s="29"/>
      <c r="N47" s="24"/>
      <c r="O47" s="24"/>
      <c r="P47" s="67"/>
      <c r="Q47" s="24"/>
      <c r="R47" s="24"/>
      <c r="S47" s="24"/>
      <c r="T47" s="24"/>
      <c r="U47" s="24"/>
      <c r="V47" s="24"/>
      <c r="W47" s="29"/>
      <c r="X47" s="29"/>
      <c r="Y47" s="79"/>
      <c r="Z47" s="79"/>
    </row>
    <row r="48" spans="1:26" ht="15.75">
      <c r="A48" s="227"/>
      <c r="B48" s="24"/>
      <c r="C48" s="33"/>
      <c r="D48" s="25"/>
      <c r="E48" s="53"/>
      <c r="F48" s="29"/>
      <c r="G48" s="24"/>
      <c r="H48" s="24"/>
      <c r="I48" s="30"/>
      <c r="J48" s="30"/>
      <c r="K48" s="30"/>
      <c r="L48" s="33"/>
      <c r="M48" s="29"/>
      <c r="N48" s="24"/>
      <c r="O48" s="24"/>
      <c r="P48" s="67"/>
      <c r="Q48" s="24"/>
      <c r="R48" s="24"/>
      <c r="S48" s="24"/>
      <c r="T48" s="24"/>
      <c r="U48" s="24"/>
      <c r="V48" s="24"/>
      <c r="W48" s="29"/>
      <c r="X48" s="29"/>
      <c r="Y48" s="79"/>
      <c r="Z48" s="79"/>
    </row>
    <row r="49" spans="1:26" ht="15.75">
      <c r="A49" s="227"/>
      <c r="B49" s="24"/>
      <c r="C49" s="32"/>
      <c r="D49" s="35"/>
      <c r="E49" s="53"/>
      <c r="F49" s="29"/>
      <c r="G49" s="24"/>
      <c r="H49" s="24"/>
      <c r="I49" s="30"/>
      <c r="J49" s="30"/>
      <c r="K49" s="30"/>
      <c r="L49" s="33"/>
      <c r="M49" s="29"/>
      <c r="N49" s="24"/>
      <c r="O49" s="24"/>
      <c r="P49" s="67"/>
      <c r="Q49" s="24"/>
      <c r="R49" s="24"/>
      <c r="S49" s="24"/>
      <c r="T49" s="24"/>
      <c r="U49" s="24"/>
      <c r="V49" s="24"/>
      <c r="W49" s="29"/>
      <c r="X49" s="29"/>
      <c r="Y49" s="79"/>
      <c r="Z49" s="79"/>
    </row>
    <row r="50" spans="1:26" ht="15.75">
      <c r="A50" s="227"/>
      <c r="B50" s="24"/>
      <c r="C50" s="32"/>
      <c r="D50" s="35"/>
      <c r="E50" s="53"/>
      <c r="F50" s="29"/>
      <c r="G50" s="24"/>
      <c r="H50" s="24"/>
      <c r="I50" s="30"/>
      <c r="J50" s="30"/>
      <c r="K50" s="30"/>
      <c r="L50" s="33"/>
      <c r="M50" s="29"/>
      <c r="N50" s="24"/>
      <c r="O50" s="24"/>
      <c r="P50" s="67"/>
      <c r="Q50" s="24"/>
      <c r="R50" s="24"/>
      <c r="S50" s="24"/>
      <c r="T50" s="24"/>
      <c r="U50" s="24"/>
      <c r="V50" s="24"/>
      <c r="W50" s="29"/>
      <c r="X50" s="29"/>
      <c r="Y50" s="79"/>
      <c r="Z50" s="79"/>
    </row>
    <row r="51" spans="1:26" ht="15.75">
      <c r="A51" s="227"/>
      <c r="B51" s="24"/>
      <c r="C51" s="32"/>
      <c r="D51" s="35"/>
      <c r="E51" s="53"/>
      <c r="F51" s="29"/>
      <c r="G51" s="24"/>
      <c r="H51" s="24"/>
      <c r="I51" s="30"/>
      <c r="J51" s="30"/>
      <c r="K51" s="30"/>
      <c r="L51" s="33"/>
      <c r="M51" s="29"/>
      <c r="N51" s="24"/>
      <c r="O51" s="24"/>
      <c r="P51" s="67"/>
      <c r="Q51" s="24"/>
      <c r="R51" s="24"/>
      <c r="S51" s="24"/>
      <c r="T51" s="24"/>
      <c r="U51" s="24"/>
      <c r="V51" s="24"/>
      <c r="W51" s="29"/>
      <c r="X51" s="29"/>
      <c r="Y51" s="79"/>
      <c r="Z51" s="79"/>
    </row>
    <row r="52" spans="1:26" ht="15.75">
      <c r="A52" s="227"/>
      <c r="B52" s="24"/>
      <c r="C52" s="32"/>
      <c r="D52" s="35"/>
      <c r="E52" s="53"/>
      <c r="F52" s="29"/>
      <c r="G52" s="24"/>
      <c r="H52" s="24"/>
      <c r="I52" s="30"/>
      <c r="J52" s="30"/>
      <c r="K52" s="30"/>
      <c r="L52" s="33"/>
      <c r="M52" s="29"/>
      <c r="N52" s="24"/>
      <c r="O52" s="24"/>
      <c r="P52" s="67"/>
      <c r="Q52" s="24"/>
      <c r="R52" s="24"/>
      <c r="S52" s="24"/>
      <c r="T52" s="24"/>
      <c r="U52" s="24"/>
      <c r="V52" s="24"/>
      <c r="W52" s="29"/>
      <c r="X52" s="29"/>
      <c r="Y52" s="79"/>
      <c r="Z52" s="79"/>
    </row>
    <row r="53" spans="1:26" ht="15.75">
      <c r="A53" s="227"/>
      <c r="B53" s="24"/>
      <c r="C53" s="32"/>
      <c r="D53" s="35"/>
      <c r="E53" s="53"/>
      <c r="F53" s="29"/>
      <c r="G53" s="24"/>
      <c r="H53" s="24"/>
      <c r="I53" s="30"/>
      <c r="J53" s="30"/>
      <c r="K53" s="30"/>
      <c r="L53" s="33"/>
      <c r="M53" s="29"/>
      <c r="N53" s="24"/>
      <c r="O53" s="24"/>
      <c r="P53" s="67"/>
      <c r="Q53" s="24"/>
      <c r="R53" s="24"/>
      <c r="S53" s="24"/>
      <c r="T53" s="24"/>
      <c r="U53" s="24"/>
      <c r="V53" s="24"/>
      <c r="W53" s="29"/>
      <c r="X53" s="29"/>
      <c r="Y53" s="79"/>
      <c r="Z53" s="79"/>
    </row>
    <row r="54" spans="1:26" ht="15.75">
      <c r="A54" s="227"/>
      <c r="B54" s="24"/>
      <c r="C54" s="32"/>
      <c r="D54" s="35"/>
      <c r="E54" s="53"/>
      <c r="F54" s="29"/>
      <c r="G54" s="24"/>
      <c r="H54" s="24"/>
      <c r="I54" s="30"/>
      <c r="J54" s="30"/>
      <c r="K54" s="30"/>
      <c r="L54" s="33"/>
      <c r="M54" s="29"/>
      <c r="N54" s="24"/>
      <c r="O54" s="24"/>
      <c r="P54" s="67"/>
      <c r="Q54" s="24"/>
      <c r="R54" s="24"/>
      <c r="S54" s="24"/>
      <c r="T54" s="24"/>
      <c r="U54" s="24"/>
      <c r="V54" s="24"/>
      <c r="W54" s="29"/>
      <c r="X54" s="29"/>
      <c r="Y54" s="79"/>
      <c r="Z54" s="79"/>
    </row>
    <row r="55" spans="1:26" ht="15.75">
      <c r="A55" s="227"/>
      <c r="B55" s="24"/>
      <c r="C55" s="32"/>
      <c r="D55" s="35"/>
      <c r="E55" s="53"/>
      <c r="F55" s="29"/>
      <c r="G55" s="24"/>
      <c r="H55" s="24"/>
      <c r="I55" s="30"/>
      <c r="J55" s="30"/>
      <c r="K55" s="30"/>
      <c r="L55" s="33"/>
      <c r="M55" s="29"/>
      <c r="N55" s="24"/>
      <c r="O55" s="24"/>
      <c r="P55" s="67"/>
      <c r="Q55" s="24"/>
      <c r="R55" s="24"/>
      <c r="S55" s="24"/>
      <c r="T55" s="24"/>
      <c r="U55" s="24"/>
      <c r="V55" s="24"/>
      <c r="W55" s="29"/>
      <c r="X55" s="29"/>
      <c r="Y55" s="79"/>
      <c r="Z55" s="79"/>
    </row>
    <row r="56" spans="1:26" ht="15.75">
      <c r="A56" s="227"/>
      <c r="B56" s="24"/>
      <c r="C56" s="32"/>
      <c r="D56" s="35"/>
      <c r="E56" s="53"/>
      <c r="F56" s="29"/>
      <c r="G56" s="24"/>
      <c r="H56" s="24"/>
      <c r="I56" s="30"/>
      <c r="J56" s="30"/>
      <c r="K56" s="30"/>
      <c r="L56" s="33"/>
      <c r="M56" s="29"/>
      <c r="N56" s="24"/>
      <c r="O56" s="24"/>
      <c r="P56" s="67"/>
      <c r="Q56" s="24"/>
      <c r="R56" s="24"/>
      <c r="S56" s="24"/>
      <c r="T56" s="24"/>
      <c r="U56" s="24"/>
      <c r="V56" s="24"/>
      <c r="W56" s="29"/>
      <c r="X56" s="29"/>
      <c r="Y56" s="79"/>
      <c r="Z56" s="79"/>
    </row>
    <row r="57" spans="1:26" ht="15.75">
      <c r="A57" s="227"/>
      <c r="B57" s="24"/>
      <c r="C57" s="32"/>
      <c r="D57" s="35"/>
      <c r="E57" s="53"/>
      <c r="F57" s="29"/>
      <c r="G57" s="24"/>
      <c r="H57" s="24"/>
      <c r="I57" s="30"/>
      <c r="J57" s="30"/>
      <c r="K57" s="30"/>
      <c r="L57" s="33"/>
      <c r="M57" s="29"/>
      <c r="N57" s="24"/>
      <c r="O57" s="24"/>
      <c r="P57" s="67"/>
      <c r="Q57" s="24"/>
      <c r="R57" s="24"/>
      <c r="S57" s="24"/>
      <c r="T57" s="24"/>
      <c r="U57" s="24"/>
      <c r="V57" s="24"/>
      <c r="W57" s="29"/>
      <c r="X57" s="29"/>
      <c r="Y57" s="79"/>
      <c r="Z57" s="79"/>
    </row>
    <row r="58" spans="1:26" ht="15.75">
      <c r="A58" s="227"/>
      <c r="B58" s="24"/>
      <c r="C58" s="32"/>
      <c r="D58" s="35"/>
      <c r="E58" s="53"/>
      <c r="F58" s="29"/>
      <c r="G58" s="24"/>
      <c r="H58" s="24"/>
      <c r="I58" s="30"/>
      <c r="J58" s="30"/>
      <c r="K58" s="30"/>
      <c r="L58" s="33"/>
      <c r="M58" s="29"/>
      <c r="N58" s="24"/>
      <c r="O58" s="24"/>
      <c r="P58" s="67"/>
      <c r="Q58" s="24"/>
      <c r="R58" s="24"/>
      <c r="S58" s="24"/>
      <c r="T58" s="24"/>
      <c r="U58" s="24"/>
      <c r="V58" s="24"/>
      <c r="W58" s="29"/>
      <c r="X58" s="29"/>
      <c r="Y58" s="79"/>
      <c r="Z58" s="79"/>
    </row>
    <row r="59" spans="1:26" ht="15.75">
      <c r="A59" s="227"/>
      <c r="B59" s="24"/>
      <c r="C59" s="32"/>
      <c r="D59" s="35"/>
      <c r="E59" s="53"/>
      <c r="F59" s="29"/>
      <c r="G59" s="24"/>
      <c r="H59" s="24"/>
      <c r="I59" s="30"/>
      <c r="J59" s="30"/>
      <c r="K59" s="30"/>
      <c r="L59" s="33"/>
      <c r="M59" s="29"/>
      <c r="N59" s="24"/>
      <c r="O59" s="24"/>
      <c r="P59" s="67"/>
      <c r="Q59" s="24"/>
      <c r="R59" s="24"/>
      <c r="S59" s="24"/>
      <c r="T59" s="24"/>
      <c r="U59" s="24"/>
      <c r="V59" s="24"/>
      <c r="W59" s="29"/>
      <c r="X59" s="29"/>
      <c r="Y59" s="79"/>
      <c r="Z59" s="79"/>
    </row>
    <row r="60" spans="1:26" ht="15.75">
      <c r="A60" s="227"/>
      <c r="B60" s="24"/>
      <c r="C60" s="32"/>
      <c r="D60" s="35"/>
      <c r="E60" s="53"/>
      <c r="F60" s="29"/>
      <c r="G60" s="24"/>
      <c r="H60" s="24"/>
      <c r="I60" s="30"/>
      <c r="J60" s="30"/>
      <c r="K60" s="30"/>
      <c r="L60" s="33"/>
      <c r="M60" s="29"/>
      <c r="N60" s="24"/>
      <c r="O60" s="24"/>
      <c r="P60" s="67"/>
      <c r="Q60" s="24"/>
      <c r="R60" s="24"/>
      <c r="S60" s="24"/>
      <c r="T60" s="24"/>
      <c r="U60" s="24"/>
      <c r="V60" s="24"/>
      <c r="W60" s="29"/>
      <c r="X60" s="29"/>
      <c r="Y60" s="79"/>
      <c r="Z60" s="79"/>
    </row>
    <row r="61" spans="1:26">
      <c r="A61" s="223"/>
      <c r="B61" s="36"/>
      <c r="C61" s="36"/>
      <c r="D61" s="36"/>
      <c r="E61" s="37"/>
      <c r="F61" s="37"/>
      <c r="G61" s="37"/>
      <c r="H61" s="37"/>
      <c r="I61" s="37"/>
      <c r="J61" s="37"/>
      <c r="K61" s="38"/>
      <c r="L61" s="36"/>
      <c r="M61" s="36"/>
      <c r="N61" s="36"/>
      <c r="O61" s="36"/>
      <c r="P61" s="68"/>
      <c r="Q61" s="36"/>
      <c r="R61" s="36"/>
      <c r="S61" s="36"/>
      <c r="T61" s="36"/>
      <c r="U61" s="36"/>
      <c r="V61" s="36"/>
      <c r="W61" s="38"/>
      <c r="X61" s="38"/>
      <c r="Y61" s="36"/>
      <c r="Z61" s="36"/>
    </row>
    <row r="62" spans="1:26" ht="15.75">
      <c r="A62" s="228"/>
      <c r="B62" s="24"/>
      <c r="C62" s="36"/>
      <c r="D62" s="39"/>
      <c r="E62" s="54"/>
      <c r="F62" s="29"/>
      <c r="G62" s="24"/>
      <c r="H62" s="24"/>
      <c r="I62" s="58"/>
      <c r="J62" s="30"/>
      <c r="K62" s="62"/>
      <c r="L62" s="33"/>
      <c r="M62" s="24"/>
      <c r="N62" s="24"/>
      <c r="O62" s="24"/>
      <c r="P62" s="67"/>
      <c r="Q62" s="24"/>
      <c r="R62" s="24"/>
      <c r="S62" s="24"/>
      <c r="T62" s="24"/>
      <c r="U62" s="24"/>
      <c r="V62" s="24"/>
      <c r="W62" s="29"/>
      <c r="X62" s="29"/>
      <c r="Y62" s="79"/>
      <c r="Z62" s="79"/>
    </row>
    <row r="63" spans="1:26" ht="15.75">
      <c r="A63" s="224"/>
      <c r="B63" s="24"/>
      <c r="C63" s="36"/>
      <c r="D63" s="40"/>
      <c r="E63" s="52"/>
      <c r="F63" s="26"/>
      <c r="G63" s="26"/>
      <c r="H63" s="26"/>
      <c r="I63" s="52"/>
      <c r="J63" s="52"/>
      <c r="K63" s="52"/>
      <c r="L63" s="33"/>
      <c r="M63" s="24"/>
      <c r="N63" s="24"/>
      <c r="O63" s="24"/>
      <c r="P63" s="67"/>
      <c r="Q63" s="24"/>
      <c r="R63" s="24"/>
      <c r="S63" s="24"/>
      <c r="T63" s="24"/>
      <c r="U63" s="24"/>
      <c r="V63" s="24"/>
      <c r="W63" s="29"/>
      <c r="X63" s="29"/>
      <c r="Y63" s="79"/>
      <c r="Z63" s="79"/>
    </row>
    <row r="64" spans="1:26" ht="15.75">
      <c r="A64" s="224"/>
      <c r="B64" s="24"/>
      <c r="C64" s="41"/>
      <c r="D64" s="35"/>
      <c r="E64" s="55"/>
      <c r="F64" s="29"/>
      <c r="G64" s="24"/>
      <c r="H64" s="24"/>
      <c r="I64" s="30"/>
      <c r="J64" s="30"/>
      <c r="K64" s="55"/>
      <c r="L64" s="33"/>
      <c r="M64" s="29"/>
      <c r="N64" s="24"/>
      <c r="O64" s="24"/>
      <c r="P64" s="67"/>
      <c r="Q64" s="24"/>
      <c r="R64" s="24"/>
      <c r="S64" s="24"/>
      <c r="T64" s="24"/>
      <c r="U64" s="24"/>
      <c r="V64" s="24"/>
      <c r="W64" s="29"/>
      <c r="X64" s="29"/>
      <c r="Y64" s="79"/>
      <c r="Z64" s="79"/>
    </row>
    <row r="65" spans="1:26" ht="15.75">
      <c r="A65" s="224"/>
      <c r="B65" s="24"/>
      <c r="C65" s="42"/>
      <c r="D65" s="35"/>
      <c r="E65" s="55"/>
      <c r="F65" s="29"/>
      <c r="G65" s="24"/>
      <c r="H65" s="24"/>
      <c r="I65" s="30"/>
      <c r="J65" s="30"/>
      <c r="K65" s="55"/>
      <c r="L65" s="33"/>
      <c r="M65" s="29"/>
      <c r="N65" s="24"/>
      <c r="O65" s="29"/>
      <c r="P65" s="67"/>
      <c r="Q65" s="24"/>
      <c r="R65" s="24"/>
      <c r="S65" s="24"/>
      <c r="T65" s="24"/>
      <c r="U65" s="24"/>
      <c r="V65" s="24"/>
      <c r="W65" s="29"/>
      <c r="X65" s="29"/>
      <c r="Y65" s="79"/>
      <c r="Z65" s="79"/>
    </row>
    <row r="66" spans="1:26" ht="15.75">
      <c r="A66" s="224"/>
      <c r="B66" s="24"/>
      <c r="C66" s="42"/>
      <c r="D66" s="35"/>
      <c r="E66" s="55"/>
      <c r="F66" s="29"/>
      <c r="G66" s="24"/>
      <c r="H66" s="24"/>
      <c r="I66" s="30"/>
      <c r="J66" s="30"/>
      <c r="K66" s="55"/>
      <c r="L66" s="33"/>
      <c r="M66" s="29"/>
      <c r="N66" s="24"/>
      <c r="O66" s="24"/>
      <c r="P66" s="67"/>
      <c r="Q66" s="24"/>
      <c r="R66" s="24"/>
      <c r="S66" s="24"/>
      <c r="T66" s="24"/>
      <c r="U66" s="24"/>
      <c r="V66" s="24"/>
      <c r="W66" s="29"/>
      <c r="X66" s="29"/>
      <c r="Y66" s="79"/>
      <c r="Z66" s="79"/>
    </row>
    <row r="67" spans="1:26" ht="15.75">
      <c r="A67" s="224"/>
      <c r="B67" s="24"/>
      <c r="C67" s="27"/>
      <c r="D67" s="35"/>
      <c r="E67" s="55"/>
      <c r="F67" s="29"/>
      <c r="G67" s="24"/>
      <c r="H67" s="24"/>
      <c r="I67" s="30"/>
      <c r="J67" s="30"/>
      <c r="K67" s="55"/>
      <c r="L67" s="33"/>
      <c r="M67" s="29"/>
      <c r="N67" s="29"/>
      <c r="O67" s="24"/>
      <c r="P67" s="67"/>
      <c r="Q67" s="24"/>
      <c r="R67" s="24"/>
      <c r="S67" s="24"/>
      <c r="T67" s="24"/>
      <c r="U67" s="24"/>
      <c r="V67" s="24"/>
      <c r="W67" s="29"/>
      <c r="X67" s="29"/>
      <c r="Y67" s="79"/>
      <c r="Z67" s="79"/>
    </row>
    <row r="68" spans="1:26" ht="15.75">
      <c r="A68" s="224"/>
      <c r="B68" s="24"/>
      <c r="C68" s="27"/>
      <c r="D68" s="35"/>
      <c r="E68" s="55"/>
      <c r="F68" s="29"/>
      <c r="G68" s="24"/>
      <c r="H68" s="24"/>
      <c r="I68" s="30"/>
      <c r="J68" s="30"/>
      <c r="K68" s="55"/>
      <c r="L68" s="33"/>
      <c r="M68" s="29"/>
      <c r="N68" s="24"/>
      <c r="O68" s="24"/>
      <c r="P68" s="67"/>
      <c r="Q68" s="24"/>
      <c r="R68" s="24"/>
      <c r="S68" s="24"/>
      <c r="T68" s="24"/>
      <c r="U68" s="24"/>
      <c r="V68" s="24"/>
      <c r="W68" s="29"/>
      <c r="X68" s="29"/>
      <c r="Y68" s="79"/>
      <c r="Z68" s="79"/>
    </row>
    <row r="69" spans="1:26">
      <c r="A69" s="223"/>
      <c r="B69" s="36"/>
      <c r="C69" s="36"/>
      <c r="D69" s="36"/>
      <c r="E69" s="37"/>
      <c r="F69" s="37"/>
      <c r="G69" s="37"/>
      <c r="H69" s="37"/>
      <c r="I69" s="37"/>
      <c r="J69" s="37"/>
      <c r="K69" s="38"/>
      <c r="L69" s="36"/>
      <c r="M69" s="36"/>
      <c r="N69" s="36"/>
      <c r="O69" s="36"/>
      <c r="P69" s="68"/>
      <c r="Q69" s="36"/>
      <c r="R69" s="36"/>
      <c r="S69" s="36"/>
      <c r="T69" s="36"/>
      <c r="U69" s="36"/>
      <c r="V69" s="36"/>
      <c r="W69" s="38"/>
      <c r="X69" s="38"/>
      <c r="Y69" s="36"/>
      <c r="Z69" s="36"/>
    </row>
    <row r="70" spans="1:26">
      <c r="A70" s="229"/>
      <c r="B70" s="24"/>
      <c r="C70" s="43"/>
      <c r="D70" s="24"/>
      <c r="E70" s="44"/>
      <c r="F70" s="44"/>
      <c r="G70" s="24"/>
      <c r="H70" s="24"/>
      <c r="I70" s="44"/>
      <c r="J70" s="44"/>
      <c r="K70" s="55"/>
      <c r="L70" s="33"/>
      <c r="M70" s="24"/>
      <c r="N70" s="24"/>
      <c r="O70" s="24"/>
      <c r="P70" s="67"/>
      <c r="Q70" s="24"/>
      <c r="R70" s="24"/>
      <c r="S70" s="24"/>
      <c r="T70" s="24"/>
      <c r="U70" s="24"/>
      <c r="V70" s="24"/>
      <c r="W70" s="29"/>
      <c r="X70" s="29"/>
      <c r="Y70" s="79"/>
      <c r="Z70" s="79"/>
    </row>
    <row r="71" spans="1:26" ht="15.75">
      <c r="A71" s="229"/>
      <c r="B71" s="24"/>
      <c r="C71" s="45"/>
      <c r="D71" s="24"/>
      <c r="E71" s="53"/>
      <c r="F71" s="28"/>
      <c r="G71" s="24"/>
      <c r="H71" s="24"/>
      <c r="I71" s="59"/>
      <c r="J71" s="59"/>
      <c r="K71" s="55"/>
      <c r="L71" s="33"/>
      <c r="M71" s="24"/>
      <c r="N71" s="24"/>
      <c r="O71" s="24"/>
      <c r="P71" s="67"/>
      <c r="Q71" s="24"/>
      <c r="R71" s="24"/>
      <c r="S71" s="24"/>
      <c r="T71" s="24"/>
      <c r="U71" s="24"/>
      <c r="V71" s="24"/>
      <c r="W71" s="29"/>
      <c r="X71" s="29"/>
      <c r="Y71" s="79"/>
      <c r="Z71" s="79"/>
    </row>
    <row r="72" spans="1:26" ht="15.75">
      <c r="A72" s="229"/>
      <c r="B72" s="24"/>
      <c r="C72" s="45"/>
      <c r="D72" s="24"/>
      <c r="E72" s="55"/>
      <c r="F72" s="25"/>
      <c r="G72" s="24"/>
      <c r="H72" s="24"/>
      <c r="I72" s="55"/>
      <c r="J72" s="55"/>
      <c r="K72" s="55"/>
      <c r="L72" s="33"/>
      <c r="M72" s="24"/>
      <c r="N72" s="24"/>
      <c r="O72" s="24"/>
      <c r="P72" s="67"/>
      <c r="Q72" s="24"/>
      <c r="R72" s="24"/>
      <c r="S72" s="24"/>
      <c r="T72" s="24"/>
      <c r="U72" s="24"/>
      <c r="V72" s="24"/>
      <c r="W72" s="29"/>
      <c r="X72" s="29"/>
      <c r="Y72" s="79"/>
      <c r="Z72" s="79"/>
    </row>
    <row r="73" spans="1:26" ht="15.75">
      <c r="A73" s="229"/>
      <c r="B73" s="24"/>
      <c r="C73" s="45"/>
      <c r="D73" s="24"/>
      <c r="E73" s="55"/>
      <c r="F73" s="25"/>
      <c r="G73" s="24"/>
      <c r="H73" s="24"/>
      <c r="I73" s="60"/>
      <c r="J73" s="60"/>
      <c r="K73" s="55"/>
      <c r="L73" s="33"/>
      <c r="M73" s="24"/>
      <c r="N73" s="24"/>
      <c r="O73" s="24"/>
      <c r="P73" s="67"/>
      <c r="Q73" s="24"/>
      <c r="R73" s="24"/>
      <c r="S73" s="24"/>
      <c r="T73" s="24"/>
      <c r="U73" s="24"/>
      <c r="V73" s="24"/>
      <c r="W73" s="29"/>
      <c r="X73" s="29"/>
      <c r="Y73" s="79"/>
      <c r="Z73" s="79"/>
    </row>
    <row r="74" spans="1:26" ht="15.75">
      <c r="A74" s="229"/>
      <c r="B74" s="24"/>
      <c r="C74" s="45"/>
      <c r="D74" s="24"/>
      <c r="E74" s="55"/>
      <c r="F74" s="25"/>
      <c r="G74" s="24"/>
      <c r="H74" s="24"/>
      <c r="I74" s="55"/>
      <c r="J74" s="55"/>
      <c r="K74" s="55"/>
      <c r="L74" s="33"/>
      <c r="M74" s="24"/>
      <c r="N74" s="24"/>
      <c r="O74" s="24"/>
      <c r="P74" s="67"/>
      <c r="Q74" s="24"/>
      <c r="R74" s="24"/>
      <c r="S74" s="24"/>
      <c r="T74" s="24"/>
      <c r="U74" s="24"/>
      <c r="V74" s="24"/>
      <c r="W74" s="29"/>
      <c r="X74" s="29"/>
      <c r="Y74" s="79"/>
      <c r="Z74" s="79"/>
    </row>
    <row r="75" spans="1:26">
      <c r="A75" s="229"/>
      <c r="B75" s="24"/>
      <c r="C75" s="45"/>
      <c r="D75" s="24"/>
      <c r="E75" s="46"/>
      <c r="F75" s="46"/>
      <c r="G75" s="24"/>
      <c r="H75" s="24"/>
      <c r="I75" s="46"/>
      <c r="J75" s="46"/>
      <c r="K75" s="46"/>
      <c r="L75" s="33"/>
      <c r="M75" s="24"/>
      <c r="N75" s="24"/>
      <c r="O75" s="24"/>
      <c r="P75" s="67"/>
      <c r="Q75" s="24"/>
      <c r="R75" s="24"/>
      <c r="S75" s="24"/>
      <c r="T75" s="24"/>
      <c r="U75" s="24"/>
      <c r="V75" s="24"/>
      <c r="W75" s="29"/>
      <c r="X75" s="29"/>
      <c r="Y75" s="79"/>
      <c r="Z75" s="79"/>
    </row>
  </sheetData>
  <mergeCells count="33">
    <mergeCell ref="A1:Z1"/>
    <mergeCell ref="A2:Z2"/>
    <mergeCell ref="M3:P3"/>
    <mergeCell ref="Q3:X3"/>
    <mergeCell ref="L4:L6"/>
    <mergeCell ref="M4:N4"/>
    <mergeCell ref="O4:O6"/>
    <mergeCell ref="P4:P6"/>
    <mergeCell ref="Q4:R5"/>
    <mergeCell ref="S4:T5"/>
    <mergeCell ref="U4:V5"/>
    <mergeCell ref="W4:X5"/>
    <mergeCell ref="M5:M6"/>
    <mergeCell ref="B8:B45"/>
    <mergeCell ref="Z8:Z45"/>
    <mergeCell ref="G8:G45"/>
    <mergeCell ref="A3:A6"/>
    <mergeCell ref="B3:G3"/>
    <mergeCell ref="H3:H6"/>
    <mergeCell ref="I3:L3"/>
    <mergeCell ref="B4:B6"/>
    <mergeCell ref="C4:C6"/>
    <mergeCell ref="D4:D6"/>
    <mergeCell ref="E4:F5"/>
    <mergeCell ref="G4:G6"/>
    <mergeCell ref="I4:I6"/>
    <mergeCell ref="J4:J6"/>
    <mergeCell ref="L17:L32"/>
    <mergeCell ref="Y17:Y32"/>
    <mergeCell ref="Z3:Z6"/>
    <mergeCell ref="K4:K6"/>
    <mergeCell ref="N5:N6"/>
    <mergeCell ref="Y3:Y6"/>
  </mergeCells>
  <pageMargins left="0.23622047244094491" right="0.15748031496062992" top="0.39370078740157483" bottom="0.31496062992125984" header="0.31496062992125984" footer="0.31496062992125984"/>
  <pageSetup paperSize="9" scale="50" fitToHeight="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ВОДА</vt:lpstr>
      <vt:lpstr>КАНАЛ</vt:lpstr>
      <vt:lpstr>Лист2</vt:lpstr>
      <vt:lpstr>Лист3</vt:lpstr>
      <vt:lpstr>ВОДА!Заголовки_для_печати</vt:lpstr>
      <vt:lpstr>КАНАЛ!Заголовки_для_печати</vt:lpstr>
      <vt:lpstr>ВОДА!Область_печати</vt:lpstr>
      <vt:lpstr>КАНАЛ!Область_печати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2017-06-12T09:47:50Z</dcterms:modified>
</cp:coreProperties>
</file>