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1"/>
  </bookViews>
  <sheets>
    <sheet name="ВОДА-2018" sheetId="1" r:id="rId1"/>
    <sheet name="КАНАЛ-2018" sheetId="4" r:id="rId2"/>
  </sheets>
  <externalReferences>
    <externalReference r:id="rId3"/>
    <externalReference r:id="rId4"/>
  </externalReferences>
  <definedNames>
    <definedName name="_xlnm.Print_Titles" localSheetId="0">'ВОДА-2018'!$6:$10</definedName>
    <definedName name="_xlnm.Print_Titles" localSheetId="1">'КАНАЛ-2018'!$5:$9</definedName>
    <definedName name="_xlnm.Print_Area" localSheetId="0">'ВОДА-2018'!$A$1:$Z$74</definedName>
    <definedName name="_xlnm.Print_Area" localSheetId="1">'КАНАЛ-2018'!$A$1:$Z$29</definedName>
  </definedNames>
  <calcPr calcId="124519"/>
</workbook>
</file>

<file path=xl/calcChain.xml><?xml version="1.0" encoding="utf-8"?>
<calcChain xmlns="http://schemas.openxmlformats.org/spreadsheetml/2006/main">
  <c r="L26" i="4"/>
  <c r="J45" i="1" l="1"/>
  <c r="J48"/>
  <c r="F47"/>
  <c r="F32"/>
  <c r="F23" s="1"/>
  <c r="F22" l="1"/>
  <c r="F13" l="1"/>
  <c r="F18"/>
  <c r="J21" i="4"/>
  <c r="K21" s="1"/>
  <c r="K22"/>
  <c r="K23"/>
  <c r="K18"/>
  <c r="K15"/>
  <c r="K14"/>
  <c r="J24"/>
  <c r="J13"/>
  <c r="J12" s="1"/>
  <c r="I26"/>
  <c r="I25" s="1"/>
  <c r="K25" s="1"/>
  <c r="I20"/>
  <c r="I19" s="1"/>
  <c r="I17"/>
  <c r="I13"/>
  <c r="I12" s="1"/>
  <c r="I11" s="1"/>
  <c r="F25"/>
  <c r="E25"/>
  <c r="F20"/>
  <c r="F17"/>
  <c r="F13"/>
  <c r="F12" s="1"/>
  <c r="F11" s="1"/>
  <c r="E20"/>
  <c r="E17"/>
  <c r="E13"/>
  <c r="E12" s="1"/>
  <c r="E11" s="1"/>
  <c r="J23" i="1"/>
  <c r="K60"/>
  <c r="K13" i="4" l="1"/>
  <c r="I24"/>
  <c r="I27" s="1"/>
  <c r="J11"/>
  <c r="K12"/>
  <c r="K26"/>
  <c r="J20"/>
  <c r="K20" s="1"/>
  <c r="K24" l="1"/>
  <c r="J19"/>
  <c r="J27" s="1"/>
  <c r="K27" s="1"/>
  <c r="K19" l="1"/>
  <c r="K59" i="1" l="1"/>
  <c r="K58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14"/>
  <c r="J72"/>
  <c r="J70" l="1"/>
  <c r="K70" s="1"/>
  <c r="J69"/>
  <c r="K69" s="1"/>
  <c r="J22" l="1"/>
  <c r="J13"/>
  <c r="I72"/>
  <c r="I65"/>
  <c r="I63"/>
  <c r="I23"/>
  <c r="K23" s="1"/>
  <c r="I20"/>
  <c r="I19"/>
  <c r="I17"/>
  <c r="I16"/>
  <c r="I13"/>
  <c r="E23"/>
  <c r="E22" s="1"/>
  <c r="E18"/>
  <c r="E13"/>
  <c r="I62" l="1"/>
  <c r="I61" s="1"/>
  <c r="K13"/>
  <c r="I18"/>
  <c r="I15"/>
  <c r="I71"/>
  <c r="K72"/>
  <c r="I22"/>
  <c r="K22" s="1"/>
  <c r="I12" l="1"/>
  <c r="I73" s="1"/>
  <c r="K11" i="4" l="1"/>
  <c r="J71" i="1" l="1"/>
  <c r="K71" l="1"/>
  <c r="J68" l="1"/>
  <c r="K68" s="1"/>
  <c r="J64" l="1"/>
  <c r="J20"/>
  <c r="K20" s="1"/>
  <c r="J19"/>
  <c r="J17"/>
  <c r="K17" s="1"/>
  <c r="J16"/>
  <c r="J21"/>
  <c r="K21" s="1"/>
  <c r="J66"/>
  <c r="J67"/>
  <c r="K67" s="1"/>
  <c r="K16" l="1"/>
  <c r="J15"/>
  <c r="K19"/>
  <c r="J18"/>
  <c r="K18" s="1"/>
  <c r="J63"/>
  <c r="K64"/>
  <c r="J65"/>
  <c r="K65" s="1"/>
  <c r="K66"/>
  <c r="K63" l="1"/>
  <c r="J62"/>
  <c r="K15"/>
  <c r="J12"/>
  <c r="K12" s="1"/>
  <c r="K62" l="1"/>
  <c r="J61"/>
  <c r="J73" l="1"/>
  <c r="K61"/>
  <c r="K73" l="1"/>
</calcChain>
</file>

<file path=xl/comments1.xml><?xml version="1.0" encoding="utf-8"?>
<comments xmlns="http://schemas.openxmlformats.org/spreadsheetml/2006/main">
  <authors>
    <author>Автор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согласно пояснительной записки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согласно проекта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метраж по госэкспертизе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метраж по госэкспертизе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 смете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название в смете</t>
        </r>
      </text>
    </comment>
  </commentList>
</comments>
</file>

<file path=xl/sharedStrings.xml><?xml version="1.0" encoding="utf-8"?>
<sst xmlns="http://schemas.openxmlformats.org/spreadsheetml/2006/main" count="325" uniqueCount="206">
  <si>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</si>
  <si>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</si>
  <si>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</si>
  <si>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</si>
  <si>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</si>
  <si>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</si>
  <si>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</si>
  <si>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</si>
  <si>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</si>
  <si>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>Наименование мероприятий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</si>
  <si>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</si>
  <si>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</si>
  <si>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</si>
  <si>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</si>
  <si>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</si>
  <si>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</si>
  <si>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</si>
  <si>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</si>
  <si>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Бюджетные средства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</si>
  <si>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</si>
  <si>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</si>
  <si>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</si>
  <si>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</si>
  <si>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</si>
  <si>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</si>
  <si>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</si>
  <si>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</si>
  <si>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</si>
  <si>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</si>
  <si>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шт</t>
  </si>
  <si>
    <t>Раздел 2</t>
  </si>
  <si>
    <t>м</t>
  </si>
  <si>
    <t xml:space="preserve"> 1.2</t>
  </si>
  <si>
    <t xml:space="preserve"> 2.1</t>
  </si>
  <si>
    <t xml:space="preserve"> 3.1</t>
  </si>
  <si>
    <t xml:space="preserve"> 4.1</t>
  </si>
  <si>
    <t>Водоснабжение</t>
  </si>
  <si>
    <t>заемные  средства</t>
  </si>
  <si>
    <t>услуги водоотведения, город Караганда,поселок Актас</t>
  </si>
  <si>
    <t>бюджетные средства</t>
  </si>
  <si>
    <t>Заемные средства</t>
  </si>
  <si>
    <t xml:space="preserve"> 1.1</t>
  </si>
  <si>
    <t xml:space="preserve"> 1.2.1</t>
  </si>
  <si>
    <t xml:space="preserve"> 2.1.1</t>
  </si>
  <si>
    <t xml:space="preserve"> 2.1.2</t>
  </si>
  <si>
    <t xml:space="preserve"> 2.1.3</t>
  </si>
  <si>
    <t xml:space="preserve"> 2.1.4</t>
  </si>
  <si>
    <t xml:space="preserve"> 2.1.5</t>
  </si>
  <si>
    <t xml:space="preserve"> 2.1.6</t>
  </si>
  <si>
    <t xml:space="preserve"> 2.1.7</t>
  </si>
  <si>
    <t xml:space="preserve"> 2.1.8</t>
  </si>
  <si>
    <t xml:space="preserve"> 2.1.9</t>
  </si>
  <si>
    <t xml:space="preserve"> 2.1.10</t>
  </si>
  <si>
    <t xml:space="preserve"> 2.1.11</t>
  </si>
  <si>
    <t xml:space="preserve"> 2.1.12</t>
  </si>
  <si>
    <t xml:space="preserve"> 2.1.13</t>
  </si>
  <si>
    <t xml:space="preserve"> 2.1.14</t>
  </si>
  <si>
    <t xml:space="preserve"> 2.1.15</t>
  </si>
  <si>
    <t xml:space="preserve"> 2.1.16</t>
  </si>
  <si>
    <t xml:space="preserve"> 2.1.17</t>
  </si>
  <si>
    <t xml:space="preserve"> 2.1.18</t>
  </si>
  <si>
    <t xml:space="preserve"> 2.1.19</t>
  </si>
  <si>
    <t xml:space="preserve"> 2.1.20</t>
  </si>
  <si>
    <t xml:space="preserve"> 2.1.21</t>
  </si>
  <si>
    <t xml:space="preserve"> 2.1.22</t>
  </si>
  <si>
    <t xml:space="preserve"> 2.1.23</t>
  </si>
  <si>
    <t xml:space="preserve"> 2.1.24</t>
  </si>
  <si>
    <t xml:space="preserve"> 2.1.25</t>
  </si>
  <si>
    <t xml:space="preserve"> 2.1.26</t>
  </si>
  <si>
    <t xml:space="preserve"> 2.1.27</t>
  </si>
  <si>
    <t xml:space="preserve"> 2.1.28</t>
  </si>
  <si>
    <t xml:space="preserve"> 2.1.29</t>
  </si>
  <si>
    <t xml:space="preserve"> 2.1.30</t>
  </si>
  <si>
    <t xml:space="preserve"> 2.1.31</t>
  </si>
  <si>
    <t>Всего по предприятию 
услуги водохозяйственной системы</t>
  </si>
  <si>
    <t>Энерго-механический цех водоотведения</t>
  </si>
  <si>
    <t>Всего по предприятию 
услуги канализационной системы</t>
  </si>
  <si>
    <t>Повышение качества оказываемых услуг водоотведению, снижение физического износа канализационных сетей на 1 %. Экономия потребления электроэнергии, снижение расхода ГСМ и запасных частей.</t>
  </si>
  <si>
    <t>Водопроводные сети (капитальный ремонт незапланированных аварийных участков водопроводов за счет экономии по ИП)</t>
  </si>
  <si>
    <t xml:space="preserve"> 2.1.32</t>
  </si>
  <si>
    <t xml:space="preserve"> 2.1.33</t>
  </si>
  <si>
    <t xml:space="preserve"> 2.1.34</t>
  </si>
  <si>
    <t xml:space="preserve"> 2.1.35</t>
  </si>
  <si>
    <t xml:space="preserve"> 2.1.36</t>
  </si>
  <si>
    <t xml:space="preserve"> 2.1.37</t>
  </si>
  <si>
    <t>аварийный участок продлен</t>
  </si>
  <si>
    <t xml:space="preserve"> 1.3</t>
  </si>
  <si>
    <t xml:space="preserve"> 1.3.1</t>
  </si>
  <si>
    <t>Повышение качества оказываемых услуг по водоснабжению,снижению нормативных потерь на 1,1%, снижение аварийности на 74 шт, снижение физического износа водопроводных сетей на 2 %, обновление оборудования с высоким уровнем автоматизации, экономия потребления электроэнергии и теплоэнергии,снижение расхода ГСМ и запасных частей.</t>
  </si>
  <si>
    <t>Водоотведение</t>
  </si>
  <si>
    <t xml:space="preserve"> 3.2</t>
  </si>
  <si>
    <t>АО</t>
  </si>
  <si>
    <t>Приложение №3</t>
  </si>
  <si>
    <t>ИСПОЛНЕНИЕ ИНВЕСТИЦИОННОЙ ПРОГРАММЫ ПО УСЛУГАМ ВОДОСНАБЖЕНИЯ ЗА 2018 ГОД</t>
  </si>
  <si>
    <t xml:space="preserve"> 1.1.1.</t>
  </si>
  <si>
    <t xml:space="preserve"> 1.2.2</t>
  </si>
  <si>
    <t xml:space="preserve"> 1.3.2</t>
  </si>
  <si>
    <t xml:space="preserve"> 1.3.3</t>
  </si>
  <si>
    <t xml:space="preserve"> 3.1.1.</t>
  </si>
  <si>
    <t xml:space="preserve"> 3.2.1</t>
  </si>
  <si>
    <t xml:space="preserve"> 3.2.2</t>
  </si>
  <si>
    <t xml:space="preserve"> 3.2.3</t>
  </si>
  <si>
    <t xml:space="preserve"> 3.2.4</t>
  </si>
  <si>
    <t xml:space="preserve"> 3.2.5</t>
  </si>
  <si>
    <t>Раздел 1 Служба водоснабжения и очистки</t>
  </si>
  <si>
    <t>Блок основных сооружений 2 очередь</t>
  </si>
  <si>
    <t xml:space="preserve">Замена запорной арматуры </t>
  </si>
  <si>
    <t>Блок основных сооружений 3 очередь</t>
  </si>
  <si>
    <t>Реконструкция блока очистных сооружений - Ремонт кабельной линии</t>
  </si>
  <si>
    <t xml:space="preserve">Капитальный ремонт электродвигателя </t>
  </si>
  <si>
    <t xml:space="preserve">Оборудование для лаборатории по контролю качеству питьевой воды </t>
  </si>
  <si>
    <t>Шкаф вытяжной (устройство воздуховытяжное)</t>
  </si>
  <si>
    <t>Стерилизатор</t>
  </si>
  <si>
    <t xml:space="preserve">Раздел 2 </t>
  </si>
  <si>
    <t>Капитальный ремонт и реконструкция сетей</t>
  </si>
  <si>
    <t>ул.Гастелло от ул.Мустафина до ул.Жамбыла</t>
  </si>
  <si>
    <t>ул.Жамбыла,д.157 до ул.Солнечная</t>
  </si>
  <si>
    <t>ул.Театральная от ул.Ленина до ул.Б.Мира</t>
  </si>
  <si>
    <t>пр.Б.Жырау, д.54 - пр.Н.Абдирова, 4</t>
  </si>
  <si>
    <t>ул. Сатыбалдина от д. 18 до пр. Строителей д 25 Д-160 мм</t>
  </si>
  <si>
    <t>ул.Рыскулова</t>
  </si>
  <si>
    <t>пр.Республики,д.32-34</t>
  </si>
  <si>
    <t>ул.Ботаническая, д.1-7б</t>
  </si>
  <si>
    <t>ул.Кривогуза, д.33 до ул.Мичурина,д.21</t>
  </si>
  <si>
    <t>ул.Торпедная, д.1-12</t>
  </si>
  <si>
    <t>ул.Шаумяна, д.35-47</t>
  </si>
  <si>
    <t>ул.Семашко, д.20-36</t>
  </si>
  <si>
    <t>ул.Циолковского, д.9-21</t>
  </si>
  <si>
    <t>ул.Енисейская, д.39 - ул.Мастеров, д.64</t>
  </si>
  <si>
    <t>ул.Парковая</t>
  </si>
  <si>
    <t>ул.Дунаевского, д.7-9</t>
  </si>
  <si>
    <t>ул.Учительская - ул.Парковая, д.141</t>
  </si>
  <si>
    <t>ул. Ленская, 8-9</t>
  </si>
  <si>
    <t>23 мкр.  Д. 6, 6а</t>
  </si>
  <si>
    <t>мкр.Восток-1, д.12-13</t>
  </si>
  <si>
    <t>мкр.Восток-3 от д.14 до д.9</t>
  </si>
  <si>
    <t>мкр.Голубые пруды, д.18</t>
  </si>
  <si>
    <t>18 м-н, д.8 до 19 м-н, д.75</t>
  </si>
  <si>
    <t>мкр.Восток-1, д.15</t>
  </si>
  <si>
    <t>от ул.Уральская, д.1 до ул.Кузембаева, д.27</t>
  </si>
  <si>
    <t>от ул.Ташкентская, д.1 до ул.Пятигорская, д.23</t>
  </si>
  <si>
    <t>18 м-н, д.17-18 в сторону ул.Бабушкина</t>
  </si>
  <si>
    <t>ул. Магнитогорская, в ст. 11а мкр. Д. 19</t>
  </si>
  <si>
    <t>мкр. Г.Пруды от д. 7 в ст. д. 8</t>
  </si>
  <si>
    <t>ул. Архитектурная от Магнитогорской до ул. Лихачева</t>
  </si>
  <si>
    <t>ул.Серова, д.1 - ул.Менделеева, д.47</t>
  </si>
  <si>
    <t>ул.Петровского, 3-35</t>
  </si>
  <si>
    <t>ул.Петровского, д.27- ул.Кошубаева, д.25</t>
  </si>
  <si>
    <t>ул.Брюллова, д.14-26</t>
  </si>
  <si>
    <t>ул. Кржижановского, 21-27а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</si>
  <si>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</si>
  <si>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</si>
  <si>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>Реконструкция насосных станций</t>
  </si>
  <si>
    <t>Замена запорной арматуры на насосных станций</t>
  </si>
  <si>
    <t>Реконструкция насосной станции ул. Шахтеров 31</t>
  </si>
  <si>
    <t>Реконструкция насосной станции ул. Шахтеров 74</t>
  </si>
  <si>
    <t>Реконструкция насосной станции ул. Белинского 3а</t>
  </si>
  <si>
    <t>Автоматизированный тепловой пункт</t>
  </si>
  <si>
    <t>Замена  шкафов с преобразователем частоты для двигателя насоса</t>
  </si>
  <si>
    <t>Раздел 4 Цифровизация и технологическое перевооружение</t>
  </si>
  <si>
    <t>Система автоматического контроля, сигнализации и управления технологическим оборудованием</t>
  </si>
  <si>
    <t xml:space="preserve">Микроскоп </t>
  </si>
  <si>
    <t>Автоматизация насосных станций и тепловых пунктов</t>
  </si>
  <si>
    <t>ИСПОЛНЕНИЕ ИНВЕСТИЦИОННОЙ ПРОГРАММЫ ПО УСЛУГАМ ВОДООТВЕДЕНИЯ ЗА 2018 ГОД</t>
  </si>
  <si>
    <t>увеличением объема работ</t>
  </si>
  <si>
    <t>2018 г</t>
  </si>
  <si>
    <t xml:space="preserve">увеличение объема работ,
 аварийный участок продлен </t>
  </si>
  <si>
    <t>экономия по результам тендерных процедур, применения метода ГНБ</t>
  </si>
  <si>
    <t>Ввиду прохождения водопровода в заболоченной местности увеличился объем земляных работ и водоотлива</t>
  </si>
  <si>
    <t>В процессе обследования участков ремонта сетей установлены технически исправные сооружения (колодцы), не требующие ремонта, что привело к уменьшению стоимости работ, а также по результатам тендерных процедур использованы материалы со стоимостью ниже, чем предусмотрено в проектах </t>
  </si>
  <si>
    <t>увеличение объема работ</t>
  </si>
  <si>
    <t>В процессе обследования участков ремонта сетей установлены технически исправные сооружения (колодцы),не требующие ремонта, что привело к уменьшению стоимости работ , применение метода ГНБ позволило снизить затраты на благоустройство</t>
  </si>
  <si>
    <t>экономия по результам тендерных процедур</t>
  </si>
  <si>
    <t>по факту</t>
  </si>
  <si>
    <t>В процессе обследования участков ремонта сетей установлены технически исправные сооружения (колодцы),не требующие ремонта, что привело к уменьшению стоимости работ , применение метода ГНБ позволило снизить затраты на благоустройство, экономия по результатам тендерных процедур</t>
  </si>
  <si>
    <t xml:space="preserve"> -</t>
  </si>
  <si>
    <t xml:space="preserve"> услуги водоснабжения - г. Караганда, п. Актас</t>
  </si>
  <si>
    <t>Ед. измерения</t>
  </si>
  <si>
    <t>Раздел 1 Станция Аэрации</t>
  </si>
  <si>
    <t>Реконструкция и замена технологического оборудования станции Аэрации</t>
  </si>
  <si>
    <t>Оборудование для Химико-бактериологической лаборатории</t>
  </si>
  <si>
    <t>Бидистиллятор</t>
  </si>
  <si>
    <t>Фотомер фотоэлектрический (фотоколориметр)</t>
  </si>
  <si>
    <t xml:space="preserve">Реконструкция  сетей </t>
  </si>
  <si>
    <t>Реконструкция канализационных сетей от ул.Сатпаева до ул.Черкасская</t>
  </si>
  <si>
    <t xml:space="preserve">Раздел 3 </t>
  </si>
  <si>
    <t>Капитальный ремонт  насосного оборудования КНС</t>
  </si>
  <si>
    <t xml:space="preserve">Реконструкция канализационной насосной станции КНС -1 </t>
  </si>
  <si>
    <t>Реконструкция КНС "Орбита"</t>
  </si>
  <si>
    <t>Раздел 4</t>
  </si>
  <si>
    <t xml:space="preserve"> Цифровизация и технологическое перевооружение</t>
  </si>
  <si>
    <t>I</t>
  </si>
  <si>
    <t>II</t>
  </si>
  <si>
    <t>2.1</t>
  </si>
  <si>
    <t>III</t>
  </si>
  <si>
    <t xml:space="preserve"> 3.3</t>
  </si>
  <si>
    <t>IV</t>
  </si>
  <si>
    <t>4.1</t>
  </si>
  <si>
    <t>система</t>
  </si>
  <si>
    <t xml:space="preserve"> - </t>
  </si>
  <si>
    <t>экономия по результатам тендерных процедур</t>
  </si>
  <si>
    <t>произодственная необходимость, для обеспечения безаварийной работы в  паводковый период</t>
  </si>
  <si>
    <t>за счет экономии по мероприятиям инвестиционной программы и экономии по статьям тарифной сметы</t>
  </si>
  <si>
    <t>по факту выполненных работ</t>
  </si>
  <si>
    <t>В процессе обследования участков ремонта сетей установлены технически исправные сооружения (колодцы),не требующие ремонта, что привело к уменьшению стоимости работ , применение эффективных технологий - метода ГНБ позволило снизить затраты на благоустройство</t>
  </si>
  <si>
    <t xml:space="preserve">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 
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</si>
</sst>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000"/>
  </numFmts>
  <fonts count="2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</cellStyleXfs>
  <cellXfs count="323">
    <xf numFmtId="0" fontId="0" fillId="0" borderId="0" xfId="0"/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10" fillId="0" borderId="0" xfId="0" applyFont="1"/>
    <xf numFmtId="164" fontId="6" fillId="2" borderId="1" xfId="0" applyNumberFormat="1" applyFont="1" applyFill="1" applyBorder="1" applyAlignment="1">
      <alignment vertical="center"/>
    </xf>
    <xf numFmtId="0" fontId="0" fillId="0" borderId="0" xfId="0" applyFont="1"/>
    <xf numFmtId="3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0" fontId="6" fillId="0" borderId="0" xfId="0" applyFont="1"/>
    <xf numFmtId="3" fontId="6" fillId="0" borderId="0" xfId="0" applyNumberFormat="1" applyFont="1"/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4" borderId="1" xfId="1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/>
    <xf numFmtId="3" fontId="2" fillId="2" borderId="1" xfId="3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/>
    <xf numFmtId="0" fontId="6" fillId="2" borderId="5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distributed"/>
    </xf>
    <xf numFmtId="3" fontId="7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distributed"/>
    </xf>
    <xf numFmtId="0" fontId="2" fillId="0" borderId="1" xfId="3" applyFont="1" applyFill="1" applyBorder="1" applyAlignment="1">
      <alignment vertical="distributed"/>
    </xf>
    <xf numFmtId="0" fontId="2" fillId="0" borderId="1" xfId="3" applyFont="1" applyFill="1" applyBorder="1" applyAlignment="1">
      <alignment vertical="top" wrapText="1"/>
    </xf>
    <xf numFmtId="3" fontId="6" fillId="2" borderId="3" xfId="0" applyNumberFormat="1" applyFont="1" applyFill="1" applyBorder="1" applyAlignment="1">
      <alignment vertical="center"/>
    </xf>
    <xf numFmtId="3" fontId="2" fillId="2" borderId="3" xfId="6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/>
    <xf numFmtId="0" fontId="0" fillId="4" borderId="1" xfId="0" applyFont="1" applyFill="1" applyBorder="1"/>
    <xf numFmtId="3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/>
    <xf numFmtId="3" fontId="6" fillId="4" borderId="1" xfId="0" applyNumberFormat="1" applyFont="1" applyFill="1" applyBorder="1" applyAlignment="1">
      <alignment vertical="center" wrapText="1"/>
    </xf>
    <xf numFmtId="0" fontId="0" fillId="4" borderId="0" xfId="0" applyFont="1" applyFill="1"/>
    <xf numFmtId="3" fontId="7" fillId="4" borderId="7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3" fontId="2" fillId="4" borderId="1" xfId="6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2" fillId="4" borderId="1" xfId="1" applyNumberFormat="1" applyFont="1" applyFill="1" applyBorder="1" applyAlignment="1">
      <alignment horizontal="center" vertical="center" wrapText="1"/>
    </xf>
    <xf numFmtId="3" fontId="2" fillId="4" borderId="1" xfId="1" applyNumberFormat="1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4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4" fillId="4" borderId="10" xfId="1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vertical="center"/>
    </xf>
    <xf numFmtId="3" fontId="7" fillId="4" borderId="10" xfId="0" applyNumberFormat="1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wrapText="1"/>
    </xf>
    <xf numFmtId="9" fontId="6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vertical="center"/>
    </xf>
    <xf numFmtId="9" fontId="2" fillId="4" borderId="1" xfId="1" applyNumberFormat="1" applyFont="1" applyFill="1" applyBorder="1" applyAlignment="1">
      <alignment horizontal="left" vertical="center" wrapText="1"/>
    </xf>
    <xf numFmtId="9" fontId="6" fillId="4" borderId="1" xfId="0" applyNumberFormat="1" applyFont="1" applyFill="1" applyBorder="1" applyAlignment="1">
      <alignment wrapText="1"/>
    </xf>
    <xf numFmtId="9" fontId="6" fillId="2" borderId="3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wrapText="1"/>
    </xf>
    <xf numFmtId="9" fontId="7" fillId="4" borderId="10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vertical="center"/>
    </xf>
    <xf numFmtId="9" fontId="7" fillId="4" borderId="10" xfId="0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4" fontId="6" fillId="2" borderId="3" xfId="0" applyNumberFormat="1" applyFont="1" applyFill="1" applyBorder="1" applyAlignment="1">
      <alignment vertical="center"/>
    </xf>
    <xf numFmtId="2" fontId="19" fillId="0" borderId="1" xfId="3" applyNumberFormat="1" applyFont="1" applyFill="1" applyBorder="1" applyAlignment="1">
      <alignment horizontal="center" vertical="distributed" wrapText="1"/>
    </xf>
    <xf numFmtId="2" fontId="19" fillId="0" borderId="1" xfId="3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distributed"/>
    </xf>
    <xf numFmtId="3" fontId="2" fillId="0" borderId="1" xfId="3" applyNumberFormat="1" applyFont="1" applyFill="1" applyBorder="1" applyAlignment="1">
      <alignment horizontal="center" vertical="center"/>
    </xf>
    <xf numFmtId="3" fontId="2" fillId="0" borderId="3" xfId="3" applyNumberFormat="1" applyFont="1" applyFill="1" applyBorder="1" applyAlignment="1">
      <alignment horizontal="center" vertical="distributed"/>
    </xf>
    <xf numFmtId="3" fontId="2" fillId="0" borderId="1" xfId="3" applyNumberFormat="1" applyFont="1" applyFill="1" applyBorder="1" applyAlignment="1">
      <alignment horizontal="center" vertical="center" wrapText="1"/>
    </xf>
    <xf numFmtId="3" fontId="2" fillId="0" borderId="3" xfId="3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0" fillId="0" borderId="0" xfId="0" applyFont="1" applyFill="1" applyAlignment="1">
      <alignment wrapText="1"/>
    </xf>
    <xf numFmtId="3" fontId="6" fillId="0" borderId="0" xfId="0" applyNumberFormat="1" applyFont="1" applyFill="1"/>
    <xf numFmtId="3" fontId="6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16" fontId="2" fillId="0" borderId="0" xfId="0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/>
    </xf>
    <xf numFmtId="16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" fontId="6" fillId="0" borderId="0" xfId="0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0" fontId="0" fillId="4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vertical="center" wrapText="1"/>
    </xf>
    <xf numFmtId="0" fontId="0" fillId="4" borderId="0" xfId="0" applyFont="1" applyFill="1" applyAlignment="1">
      <alignment vertical="center"/>
    </xf>
    <xf numFmtId="0" fontId="10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3" fontId="4" fillId="4" borderId="1" xfId="2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wrapText="1"/>
    </xf>
    <xf numFmtId="3" fontId="10" fillId="0" borderId="0" xfId="0" applyNumberFormat="1" applyFont="1"/>
    <xf numFmtId="3" fontId="4" fillId="2" borderId="1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3" fontId="4" fillId="2" borderId="1" xfId="6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3" fontId="4" fillId="4" borderId="1" xfId="6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/>
    <xf numFmtId="3" fontId="7" fillId="4" borderId="1" xfId="0" applyNumberFormat="1" applyFont="1" applyFill="1" applyBorder="1" applyAlignment="1">
      <alignment vertical="center"/>
    </xf>
    <xf numFmtId="9" fontId="7" fillId="4" borderId="1" xfId="0" applyNumberFormat="1" applyFont="1" applyFill="1" applyBorder="1" applyAlignment="1">
      <alignment vertical="center"/>
    </xf>
    <xf numFmtId="9" fontId="7" fillId="4" borderId="1" xfId="0" applyNumberFormat="1" applyFont="1" applyFill="1" applyBorder="1" applyAlignment="1">
      <alignment wrapText="1"/>
    </xf>
    <xf numFmtId="0" fontId="10" fillId="4" borderId="0" xfId="0" applyFont="1" applyFill="1"/>
    <xf numFmtId="3" fontId="7" fillId="0" borderId="1" xfId="0" applyNumberFormat="1" applyFont="1" applyFill="1" applyBorder="1" applyAlignment="1">
      <alignment horizontal="left" vertical="center" wrapText="1"/>
    </xf>
    <xf numFmtId="3" fontId="4" fillId="0" borderId="1" xfId="4" applyNumberFormat="1" applyFont="1" applyFill="1" applyBorder="1" applyAlignment="1">
      <alignment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3" fontId="2" fillId="0" borderId="1" xfId="4" applyNumberFormat="1" applyFont="1" applyFill="1" applyBorder="1" applyAlignment="1">
      <alignment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3" fontId="2" fillId="0" borderId="1" xfId="7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 wrapText="1"/>
    </xf>
    <xf numFmtId="3" fontId="4" fillId="4" borderId="1" xfId="7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2" fontId="19" fillId="0" borderId="3" xfId="3" applyNumberFormat="1" applyFont="1" applyFill="1" applyBorder="1" applyAlignment="1">
      <alignment horizontal="center" vertical="center" wrapText="1"/>
    </xf>
    <xf numFmtId="2" fontId="19" fillId="0" borderId="4" xfId="3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2" fontId="18" fillId="0" borderId="12" xfId="0" applyNumberFormat="1" applyFont="1" applyBorder="1" applyAlignment="1">
      <alignment horizontal="center" vertical="center" wrapText="1"/>
    </xf>
    <xf numFmtId="2" fontId="18" fillId="0" borderId="13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2" fontId="19" fillId="0" borderId="3" xfId="3" applyNumberFormat="1" applyFont="1" applyFill="1" applyBorder="1" applyAlignment="1">
      <alignment horizontal="center" vertical="distributed" wrapText="1"/>
    </xf>
    <xf numFmtId="2" fontId="19" fillId="0" borderId="5" xfId="3" applyNumberFormat="1" applyFont="1" applyFill="1" applyBorder="1" applyAlignment="1">
      <alignment horizontal="center" vertical="distributed" wrapText="1"/>
    </xf>
    <xf numFmtId="2" fontId="19" fillId="0" borderId="4" xfId="3" applyNumberFormat="1" applyFont="1" applyFill="1" applyBorder="1" applyAlignment="1">
      <alignment horizontal="center" vertical="distributed" wrapText="1"/>
    </xf>
    <xf numFmtId="2" fontId="19" fillId="0" borderId="5" xfId="3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3" applyNumberFormat="1" applyFont="1" applyFill="1" applyBorder="1" applyAlignment="1">
      <alignment horizontal="center" vertical="distributed"/>
    </xf>
    <xf numFmtId="3" fontId="2" fillId="0" borderId="4" xfId="3" applyNumberFormat="1" applyFont="1" applyFill="1" applyBorder="1" applyAlignment="1">
      <alignment horizontal="center" vertical="distributed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</cellXfs>
  <cellStyles count="8">
    <cellStyle name="Обычный" xfId="0" builtinId="0"/>
    <cellStyle name="Обычный 2" xfId="3"/>
    <cellStyle name="Обычный 5" xfId="5"/>
    <cellStyle name="Обычный 89" xfId="4"/>
    <cellStyle name="Обычный 89 2" xfId="6"/>
    <cellStyle name="Обычный_Инвест 2016" xfId="7"/>
    <cellStyle name="Обычный_Лист1" xfId="1"/>
    <cellStyle name="Обычный_Лист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9;&#1087;&#1086;&#1083;&#1085;&#1077;&#1085;&#1080;&#1077;%2018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folmer/Desktop/&#1048;&#1055;%2023.07%20&#1076;&#1083;&#1103;%20&#1082;&#1086;&#1088;&#1088;&#1077;&#1082;&#1090;&#1080;&#1088;&#1086;&#1074;&#1082;&#1080;%20&#1073;&#1102;&#1076;&#1078;&#1077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ол.ТС свод"/>
      <sheetName val="испол.ТС 2015ВОДА"/>
      <sheetName val="испол.ТС 2015 КАН"/>
      <sheetName val=" ИП ВОДА в ДАРЕМ 2018"/>
      <sheetName val=" ИП КАН в ДАРЕМ 2018"/>
      <sheetName val="3. Налоги"/>
      <sheetName val="9. Амортизация"/>
      <sheetName val="17.10"/>
      <sheetName val="А-8500"/>
      <sheetName val=" ИП КАН в ДАРЕМ 2016-2020 "/>
      <sheetName val="Лист2"/>
      <sheetName val="нумерация"/>
    </sheetNames>
    <sheetDataSet>
      <sheetData sheetId="0"/>
      <sheetData sheetId="1"/>
      <sheetData sheetId="2"/>
      <sheetData sheetId="3">
        <row r="100">
          <cell r="K100">
            <v>1742.3658300000002</v>
          </cell>
        </row>
        <row r="101">
          <cell r="K101">
            <v>2480</v>
          </cell>
        </row>
        <row r="103">
          <cell r="K103">
            <v>656.57143000000008</v>
          </cell>
        </row>
        <row r="104">
          <cell r="K104">
            <v>622.07590000000005</v>
          </cell>
        </row>
        <row r="105">
          <cell r="K105">
            <v>1518</v>
          </cell>
        </row>
        <row r="111">
          <cell r="K111">
            <v>10280.081349999999</v>
          </cell>
        </row>
        <row r="113">
          <cell r="K113">
            <v>4513.0631199999998</v>
          </cell>
          <cell r="O113">
            <v>103.98</v>
          </cell>
        </row>
        <row r="114">
          <cell r="L114">
            <v>4513.0631199999998</v>
          </cell>
          <cell r="O114">
            <v>103.98</v>
          </cell>
        </row>
        <row r="115">
          <cell r="L115">
            <v>5096.7107999999998</v>
          </cell>
          <cell r="O115">
            <v>116.715</v>
          </cell>
        </row>
        <row r="116">
          <cell r="K116">
            <v>4809</v>
          </cell>
        </row>
        <row r="117">
          <cell r="K117">
            <v>4200</v>
          </cell>
        </row>
        <row r="119">
          <cell r="K119">
            <v>541094.60559499974</v>
          </cell>
          <cell r="O119">
            <v>51868.914765000038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8-1. внутренняя ИП общая (2)"/>
      <sheetName val="18-1. внутренняя ИП вода (2)"/>
      <sheetName val="18-1. внутренняя ИП канал (2)"/>
      <sheetName val="ИП вода 2018 коррек "/>
      <sheetName val="ИП канал 2018 коррек "/>
    </sheetNames>
    <sheetDataSet>
      <sheetData sheetId="0">
        <row r="18">
          <cell r="R18">
            <v>701.38392857142844</v>
          </cell>
        </row>
      </sheetData>
      <sheetData sheetId="1"/>
      <sheetData sheetId="2"/>
      <sheetData sheetId="3">
        <row r="16">
          <cell r="E16">
            <v>488976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76"/>
  <sheetViews>
    <sheetView view="pageBreakPreview" zoomScale="70" zoomScaleSheetLayoutView="70" workbookViewId="0">
      <pane xSplit="2" ySplit="9" topLeftCell="C10" activePane="bottomRight" state="frozen"/>
      <selection pane="topRight" activeCell="C1" sqref="C1"/>
      <selection pane="bottomLeft" activeCell="A6" sqref="A6"/>
      <selection pane="bottomRight" activeCell="I76" sqref="I76"/>
    </sheetView>
  </sheetViews>
  <sheetFormatPr defaultRowHeight="15" outlineLevelRow="1" outlineLevelCol="1"/>
  <cols>
    <col min="1" max="1" width="9.28515625" style="18" customWidth="1"/>
    <col min="2" max="2" width="11.85546875" style="21" customWidth="1"/>
    <col min="3" max="3" width="34.42578125" style="50" customWidth="1"/>
    <col min="4" max="4" width="11.5703125" style="21" customWidth="1"/>
    <col min="5" max="5" width="10" style="21" customWidth="1"/>
    <col min="6" max="6" width="11.7109375" style="1" bestFit="1" customWidth="1"/>
    <col min="7" max="7" width="11.28515625" style="3" customWidth="1"/>
    <col min="8" max="8" width="0" style="26" hidden="1" customWidth="1"/>
    <col min="9" max="9" width="11.140625" style="54" customWidth="1" outlineLevel="1"/>
    <col min="10" max="10" width="11.85546875" style="54" customWidth="1" outlineLevel="1"/>
    <col min="11" max="11" width="11.28515625" style="54" customWidth="1" outlineLevel="1"/>
    <col min="12" max="12" width="33.28515625" style="42" customWidth="1" outlineLevel="1"/>
    <col min="13" max="13" width="13.5703125" style="26" customWidth="1" outlineLevel="1"/>
    <col min="14" max="14" width="10.7109375" style="26" customWidth="1" outlineLevel="1"/>
    <col min="15" max="15" width="9.85546875" style="26" customWidth="1" outlineLevel="1"/>
    <col min="16" max="16" width="11.42578125" style="26" customWidth="1" outlineLevel="1"/>
    <col min="17" max="18" width="9.140625" style="13" customWidth="1"/>
    <col min="19" max="19" width="9.42578125" style="15" customWidth="1"/>
    <col min="20" max="20" width="9.28515625" style="15" customWidth="1"/>
    <col min="21" max="22" width="9.140625" style="15" customWidth="1"/>
    <col min="23" max="23" width="10.85546875" style="3" customWidth="1"/>
    <col min="24" max="24" width="10.140625" style="3" customWidth="1"/>
    <col min="25" max="25" width="11" style="31" customWidth="1"/>
    <col min="26" max="26" width="16.140625" style="25" customWidth="1"/>
    <col min="27" max="16384" width="9.140625" style="21"/>
  </cols>
  <sheetData>
    <row r="1" spans="1:28" ht="17.25" customHeight="1">
      <c r="G1" s="52"/>
      <c r="U1" s="295"/>
      <c r="V1" s="295"/>
      <c r="W1" s="295"/>
      <c r="X1" s="295"/>
      <c r="Y1" s="295"/>
      <c r="Z1" s="295"/>
    </row>
    <row r="2" spans="1:28" ht="21" customHeight="1">
      <c r="G2" s="52"/>
      <c r="U2" s="295" t="s">
        <v>92</v>
      </c>
      <c r="V2" s="295"/>
      <c r="W2" s="295"/>
      <c r="X2" s="295"/>
      <c r="Y2" s="295"/>
      <c r="Z2" s="295"/>
    </row>
    <row r="3" spans="1:28" ht="33" customHeight="1">
      <c r="G3" s="52"/>
      <c r="S3" s="296" t="s">
        <v>205</v>
      </c>
      <c r="T3" s="295"/>
      <c r="U3" s="295"/>
      <c r="V3" s="295"/>
      <c r="W3" s="295"/>
      <c r="X3" s="295"/>
      <c r="Y3" s="295"/>
      <c r="Z3" s="295"/>
    </row>
    <row r="4" spans="1:28" ht="22.5" customHeight="1"/>
    <row r="5" spans="1:28" s="10" customFormat="1" ht="46.5" customHeight="1">
      <c r="A5" s="17"/>
      <c r="B5" s="275" t="s">
        <v>93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</row>
    <row r="6" spans="1:28" ht="57" customHeight="1" outlineLevel="1">
      <c r="A6" s="305" t="s">
        <v>0</v>
      </c>
      <c r="B6" s="294" t="s">
        <v>1</v>
      </c>
      <c r="C6" s="294"/>
      <c r="D6" s="294"/>
      <c r="E6" s="294"/>
      <c r="F6" s="294"/>
      <c r="G6" s="294"/>
      <c r="H6" s="293" t="s">
        <v>2</v>
      </c>
      <c r="I6" s="293" t="s">
        <v>3</v>
      </c>
      <c r="J6" s="293"/>
      <c r="K6" s="293"/>
      <c r="L6" s="293"/>
      <c r="M6" s="293" t="s">
        <v>4</v>
      </c>
      <c r="N6" s="293"/>
      <c r="O6" s="293"/>
      <c r="P6" s="293"/>
      <c r="Q6" s="294" t="s">
        <v>5</v>
      </c>
      <c r="R6" s="294"/>
      <c r="S6" s="294"/>
      <c r="T6" s="294"/>
      <c r="U6" s="294"/>
      <c r="V6" s="294"/>
      <c r="W6" s="294"/>
      <c r="X6" s="294"/>
      <c r="Y6" s="294" t="s">
        <v>6</v>
      </c>
      <c r="Z6" s="294" t="s">
        <v>7</v>
      </c>
    </row>
    <row r="7" spans="1:28" s="38" customFormat="1" ht="119.25" customHeight="1">
      <c r="A7" s="305"/>
      <c r="B7" s="294" t="s">
        <v>8</v>
      </c>
      <c r="C7" s="294" t="s">
        <v>9</v>
      </c>
      <c r="D7" s="294" t="s">
        <v>177</v>
      </c>
      <c r="E7" s="294" t="s">
        <v>11</v>
      </c>
      <c r="F7" s="294"/>
      <c r="G7" s="293" t="s">
        <v>12</v>
      </c>
      <c r="H7" s="293"/>
      <c r="I7" s="293" t="s">
        <v>13</v>
      </c>
      <c r="J7" s="293" t="s">
        <v>14</v>
      </c>
      <c r="K7" s="293" t="s">
        <v>15</v>
      </c>
      <c r="L7" s="293" t="s">
        <v>16</v>
      </c>
      <c r="M7" s="293" t="s">
        <v>17</v>
      </c>
      <c r="N7" s="293"/>
      <c r="O7" s="292" t="s">
        <v>40</v>
      </c>
      <c r="P7" s="292" t="s">
        <v>18</v>
      </c>
      <c r="Q7" s="290" t="s">
        <v>19</v>
      </c>
      <c r="R7" s="290"/>
      <c r="S7" s="291" t="s">
        <v>20</v>
      </c>
      <c r="T7" s="291"/>
      <c r="U7" s="290" t="s">
        <v>21</v>
      </c>
      <c r="V7" s="290"/>
      <c r="W7" s="293" t="s">
        <v>22</v>
      </c>
      <c r="X7" s="293"/>
      <c r="Y7" s="294"/>
      <c r="Z7" s="294"/>
    </row>
    <row r="8" spans="1:28">
      <c r="A8" s="305"/>
      <c r="B8" s="294"/>
      <c r="C8" s="294"/>
      <c r="D8" s="294"/>
      <c r="E8" s="294"/>
      <c r="F8" s="294"/>
      <c r="G8" s="293"/>
      <c r="H8" s="293"/>
      <c r="I8" s="293"/>
      <c r="J8" s="293"/>
      <c r="K8" s="293"/>
      <c r="L8" s="293"/>
      <c r="M8" s="293" t="s">
        <v>91</v>
      </c>
      <c r="N8" s="293" t="s">
        <v>24</v>
      </c>
      <c r="O8" s="292"/>
      <c r="P8" s="292"/>
      <c r="Q8" s="290"/>
      <c r="R8" s="290"/>
      <c r="S8" s="291"/>
      <c r="T8" s="291"/>
      <c r="U8" s="290"/>
      <c r="V8" s="290"/>
      <c r="W8" s="293"/>
      <c r="X8" s="293"/>
      <c r="Y8" s="294"/>
      <c r="Z8" s="294"/>
    </row>
    <row r="9" spans="1:28" ht="60" customHeight="1">
      <c r="A9" s="305"/>
      <c r="B9" s="294"/>
      <c r="C9" s="294"/>
      <c r="D9" s="294"/>
      <c r="E9" s="130" t="s">
        <v>25</v>
      </c>
      <c r="F9" s="130" t="s">
        <v>26</v>
      </c>
      <c r="G9" s="293"/>
      <c r="H9" s="293"/>
      <c r="I9" s="293"/>
      <c r="J9" s="293"/>
      <c r="K9" s="293"/>
      <c r="L9" s="293"/>
      <c r="M9" s="293"/>
      <c r="N9" s="293"/>
      <c r="O9" s="292"/>
      <c r="P9" s="292"/>
      <c r="Q9" s="131" t="s">
        <v>27</v>
      </c>
      <c r="R9" s="131" t="s">
        <v>28</v>
      </c>
      <c r="S9" s="132" t="s">
        <v>27</v>
      </c>
      <c r="T9" s="132" t="s">
        <v>28</v>
      </c>
      <c r="U9" s="131" t="s">
        <v>25</v>
      </c>
      <c r="V9" s="131" t="s">
        <v>26</v>
      </c>
      <c r="W9" s="134" t="s">
        <v>27</v>
      </c>
      <c r="X9" s="134" t="s">
        <v>28</v>
      </c>
      <c r="Y9" s="294"/>
      <c r="Z9" s="294"/>
    </row>
    <row r="10" spans="1:28">
      <c r="A10" s="58">
        <v>1</v>
      </c>
      <c r="B10" s="59">
        <v>2</v>
      </c>
      <c r="C10" s="59">
        <v>3</v>
      </c>
      <c r="D10" s="59">
        <v>4</v>
      </c>
      <c r="E10" s="59">
        <v>5</v>
      </c>
      <c r="F10" s="56">
        <v>6</v>
      </c>
      <c r="G10" s="57">
        <v>7</v>
      </c>
      <c r="H10" s="60">
        <v>8</v>
      </c>
      <c r="I10" s="57">
        <v>9</v>
      </c>
      <c r="J10" s="57">
        <v>10</v>
      </c>
      <c r="K10" s="57">
        <v>11</v>
      </c>
      <c r="L10" s="57">
        <v>12</v>
      </c>
      <c r="M10" s="60">
        <v>13</v>
      </c>
      <c r="N10" s="60">
        <v>14</v>
      </c>
      <c r="O10" s="60">
        <v>15</v>
      </c>
      <c r="P10" s="60">
        <v>16</v>
      </c>
      <c r="Q10" s="61">
        <v>17</v>
      </c>
      <c r="R10" s="61">
        <v>18</v>
      </c>
      <c r="S10" s="62">
        <v>19</v>
      </c>
      <c r="T10" s="62">
        <v>20</v>
      </c>
      <c r="U10" s="61">
        <v>21</v>
      </c>
      <c r="V10" s="61">
        <v>22</v>
      </c>
      <c r="W10" s="57">
        <v>23</v>
      </c>
      <c r="X10" s="57">
        <v>24</v>
      </c>
      <c r="Y10" s="59">
        <v>25</v>
      </c>
      <c r="Z10" s="58"/>
    </row>
    <row r="11" spans="1:28" s="39" customFormat="1" ht="22.5" customHeight="1">
      <c r="A11" s="304" t="s">
        <v>36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</row>
    <row r="12" spans="1:28" s="87" customFormat="1" ht="28.5">
      <c r="A12" s="88">
        <v>1</v>
      </c>
      <c r="B12" s="83"/>
      <c r="C12" s="94" t="s">
        <v>104</v>
      </c>
      <c r="D12" s="94"/>
      <c r="E12" s="94"/>
      <c r="F12" s="97"/>
      <c r="G12" s="97" t="s">
        <v>165</v>
      </c>
      <c r="H12" s="97"/>
      <c r="I12" s="93">
        <f>I13+I15+I18</f>
        <v>20349.712821428569</v>
      </c>
      <c r="J12" s="97">
        <f>J13+J15+J18</f>
        <v>20311.36016</v>
      </c>
      <c r="K12" s="97">
        <f>J12-I12</f>
        <v>-38.352661428569263</v>
      </c>
      <c r="L12" s="93"/>
      <c r="M12" s="97"/>
      <c r="N12" s="97"/>
      <c r="O12" s="97"/>
      <c r="P12" s="97"/>
      <c r="Q12" s="112"/>
      <c r="R12" s="112"/>
      <c r="S12" s="112"/>
      <c r="T12" s="112"/>
      <c r="U12" s="112"/>
      <c r="V12" s="112"/>
      <c r="W12" s="112"/>
      <c r="X12" s="112"/>
      <c r="Y12" s="113"/>
      <c r="Z12" s="302" t="s">
        <v>88</v>
      </c>
    </row>
    <row r="13" spans="1:28" s="19" customFormat="1" ht="28.5">
      <c r="A13" s="68" t="s">
        <v>41</v>
      </c>
      <c r="B13" s="288" t="s">
        <v>176</v>
      </c>
      <c r="C13" s="72" t="s">
        <v>105</v>
      </c>
      <c r="D13" s="9" t="s">
        <v>29</v>
      </c>
      <c r="E13" s="9">
        <f>E14</f>
        <v>4</v>
      </c>
      <c r="F13" s="9">
        <f>F14</f>
        <v>4</v>
      </c>
      <c r="G13" s="22" t="s">
        <v>165</v>
      </c>
      <c r="H13" s="65"/>
      <c r="I13" s="9">
        <f>SUM(I14:I14)</f>
        <v>13292.347</v>
      </c>
      <c r="J13" s="30">
        <f>SUM(J14:J14)</f>
        <v>13292.347</v>
      </c>
      <c r="K13" s="30">
        <f t="shared" ref="K13:K73" si="0">J13-I13</f>
        <v>0</v>
      </c>
      <c r="L13" s="240"/>
      <c r="M13" s="22"/>
      <c r="N13" s="65"/>
      <c r="O13" s="65"/>
      <c r="P13" s="65"/>
      <c r="Q13" s="241"/>
      <c r="R13" s="241"/>
      <c r="S13" s="242"/>
      <c r="T13" s="242"/>
      <c r="U13" s="242"/>
      <c r="V13" s="242"/>
      <c r="W13" s="241"/>
      <c r="X13" s="241"/>
      <c r="Y13" s="243"/>
      <c r="Z13" s="303"/>
      <c r="AB13" s="244"/>
    </row>
    <row r="14" spans="1:28" s="40" customFormat="1">
      <c r="A14" s="69" t="s">
        <v>94</v>
      </c>
      <c r="B14" s="289"/>
      <c r="C14" s="73" t="s">
        <v>106</v>
      </c>
      <c r="D14" s="7" t="s">
        <v>29</v>
      </c>
      <c r="E14" s="7">
        <v>4</v>
      </c>
      <c r="F14" s="272">
        <v>4</v>
      </c>
      <c r="G14" s="63"/>
      <c r="H14" s="63"/>
      <c r="I14" s="8">
        <v>13292.347</v>
      </c>
      <c r="J14" s="63">
        <v>13292.347</v>
      </c>
      <c r="K14" s="63">
        <f t="shared" si="0"/>
        <v>0</v>
      </c>
      <c r="L14" s="64"/>
      <c r="M14" s="63"/>
      <c r="N14" s="63"/>
      <c r="O14" s="63"/>
      <c r="P14" s="63"/>
      <c r="Q14" s="124">
        <v>0.13</v>
      </c>
      <c r="R14" s="124">
        <v>0.14000000000000001</v>
      </c>
      <c r="S14" s="124">
        <v>0.82</v>
      </c>
      <c r="T14" s="124">
        <v>0.81</v>
      </c>
      <c r="U14" s="124">
        <v>0.151</v>
      </c>
      <c r="V14" s="124">
        <v>0.152</v>
      </c>
      <c r="W14" s="124">
        <v>0.215</v>
      </c>
      <c r="X14" s="124">
        <v>0.152</v>
      </c>
      <c r="Y14" s="108"/>
      <c r="Z14" s="303"/>
    </row>
    <row r="15" spans="1:28" s="19" customFormat="1" ht="28.5">
      <c r="A15" s="68" t="s">
        <v>32</v>
      </c>
      <c r="B15" s="289"/>
      <c r="C15" s="72" t="s">
        <v>107</v>
      </c>
      <c r="D15" s="9"/>
      <c r="E15" s="9"/>
      <c r="F15" s="9"/>
      <c r="G15" s="22"/>
      <c r="H15" s="22"/>
      <c r="I15" s="9">
        <f>SUM(I16:I17)</f>
        <v>4215.905999999999</v>
      </c>
      <c r="J15" s="22">
        <f>SUM(J16:J17)</f>
        <v>4222.3658300000006</v>
      </c>
      <c r="K15" s="22">
        <f t="shared" si="0"/>
        <v>6.4598300000016025</v>
      </c>
      <c r="L15" s="45"/>
      <c r="M15" s="65"/>
      <c r="N15" s="65"/>
      <c r="O15" s="22"/>
      <c r="P15" s="65"/>
      <c r="Q15" s="23"/>
      <c r="R15" s="23"/>
      <c r="S15" s="46"/>
      <c r="T15" s="46"/>
      <c r="U15" s="46"/>
      <c r="V15" s="46"/>
      <c r="W15" s="23"/>
      <c r="X15" s="23"/>
      <c r="Y15" s="109"/>
      <c r="Z15" s="303"/>
    </row>
    <row r="16" spans="1:28" ht="45">
      <c r="A16" s="69" t="s">
        <v>42</v>
      </c>
      <c r="B16" s="289"/>
      <c r="C16" s="73" t="s">
        <v>108</v>
      </c>
      <c r="D16" s="7" t="s">
        <v>31</v>
      </c>
      <c r="E16" s="7">
        <v>500</v>
      </c>
      <c r="F16" s="272">
        <v>500</v>
      </c>
      <c r="G16" s="4"/>
      <c r="H16" s="24"/>
      <c r="I16" s="8">
        <f>1735.906</f>
        <v>1735.9059999999999</v>
      </c>
      <c r="J16" s="4">
        <f>'[1] ИП ВОДА в ДАРЕМ 2018'!$K$100</f>
        <v>1742.3658300000002</v>
      </c>
      <c r="K16" s="4">
        <f t="shared" si="0"/>
        <v>6.4598300000002382</v>
      </c>
      <c r="L16" s="29" t="s">
        <v>203</v>
      </c>
      <c r="M16" s="24"/>
      <c r="N16" s="24"/>
      <c r="O16" s="4"/>
      <c r="P16" s="24"/>
      <c r="Q16" s="124">
        <v>0.13</v>
      </c>
      <c r="R16" s="124">
        <v>0.14000000000000001</v>
      </c>
      <c r="S16" s="124">
        <v>0.82</v>
      </c>
      <c r="T16" s="124">
        <v>0.81</v>
      </c>
      <c r="U16" s="124">
        <v>0.151</v>
      </c>
      <c r="V16" s="124">
        <v>0.152</v>
      </c>
      <c r="W16" s="124">
        <v>0.215</v>
      </c>
      <c r="X16" s="124">
        <v>0.152</v>
      </c>
      <c r="Y16" s="107"/>
      <c r="Z16" s="303"/>
    </row>
    <row r="17" spans="1:26" ht="30">
      <c r="A17" s="69" t="s">
        <v>95</v>
      </c>
      <c r="B17" s="289"/>
      <c r="C17" s="73" t="s">
        <v>109</v>
      </c>
      <c r="D17" s="7" t="s">
        <v>29</v>
      </c>
      <c r="E17" s="7">
        <v>1</v>
      </c>
      <c r="F17" s="272">
        <v>1</v>
      </c>
      <c r="G17" s="4"/>
      <c r="H17" s="24"/>
      <c r="I17" s="126">
        <f>2777.6/1.12</f>
        <v>2479.9999999999995</v>
      </c>
      <c r="J17" s="4">
        <f>'[1] ИП ВОДА в ДАРЕМ 2018'!$K$101</f>
        <v>2480</v>
      </c>
      <c r="K17" s="4">
        <f t="shared" si="0"/>
        <v>0</v>
      </c>
      <c r="L17" s="29"/>
      <c r="M17" s="24"/>
      <c r="N17" s="24"/>
      <c r="O17" s="4"/>
      <c r="P17" s="24"/>
      <c r="Q17" s="124">
        <v>0.13</v>
      </c>
      <c r="R17" s="124">
        <v>0.14000000000000001</v>
      </c>
      <c r="S17" s="124">
        <v>0.82</v>
      </c>
      <c r="T17" s="124">
        <v>0.81</v>
      </c>
      <c r="U17" s="124">
        <v>0.151</v>
      </c>
      <c r="V17" s="124">
        <v>0.152</v>
      </c>
      <c r="W17" s="124">
        <v>0.215</v>
      </c>
      <c r="X17" s="124">
        <v>0.152</v>
      </c>
      <c r="Y17" s="107"/>
      <c r="Z17" s="303"/>
    </row>
    <row r="18" spans="1:26" s="19" customFormat="1" ht="42.75">
      <c r="A18" s="68" t="s">
        <v>86</v>
      </c>
      <c r="B18" s="289"/>
      <c r="C18" s="72" t="s">
        <v>110</v>
      </c>
      <c r="D18" s="9" t="s">
        <v>29</v>
      </c>
      <c r="E18" s="5">
        <f>SUM(E19:E21)</f>
        <v>3</v>
      </c>
      <c r="F18" s="5">
        <f>SUM(F19:F21)</f>
        <v>3</v>
      </c>
      <c r="G18" s="64"/>
      <c r="H18" s="64"/>
      <c r="I18" s="5">
        <f>SUM(I19:I21)</f>
        <v>2841.4598214285711</v>
      </c>
      <c r="J18" s="64">
        <f>SUM(J19:J21)</f>
        <v>2796.6473300000002</v>
      </c>
      <c r="K18" s="22">
        <f t="shared" si="0"/>
        <v>-44.812491428570866</v>
      </c>
      <c r="L18" s="45"/>
      <c r="M18" s="245"/>
      <c r="N18" s="245"/>
      <c r="O18" s="245"/>
      <c r="P18" s="245"/>
      <c r="Q18" s="23"/>
      <c r="R18" s="23"/>
      <c r="S18" s="246"/>
      <c r="T18" s="246"/>
      <c r="U18" s="46"/>
      <c r="V18" s="46"/>
      <c r="W18" s="23"/>
      <c r="X18" s="23"/>
      <c r="Y18" s="247"/>
      <c r="Z18" s="303"/>
    </row>
    <row r="19" spans="1:26" ht="30">
      <c r="A19" s="69" t="s">
        <v>87</v>
      </c>
      <c r="B19" s="289"/>
      <c r="C19" s="73" t="s">
        <v>111</v>
      </c>
      <c r="D19" s="7" t="s">
        <v>29</v>
      </c>
      <c r="E19" s="7">
        <v>1</v>
      </c>
      <c r="F19" s="272">
        <v>1</v>
      </c>
      <c r="G19" s="4"/>
      <c r="H19" s="24"/>
      <c r="I19" s="8">
        <f>785.55/1.12</f>
        <v>701.38392857142844</v>
      </c>
      <c r="J19" s="4">
        <f>'[1] ИП ВОДА в ДАРЕМ 2018'!$K$103</f>
        <v>656.57143000000008</v>
      </c>
      <c r="K19" s="4">
        <f t="shared" si="0"/>
        <v>-44.812498571428364</v>
      </c>
      <c r="L19" s="142" t="s">
        <v>200</v>
      </c>
      <c r="M19" s="24"/>
      <c r="N19" s="24"/>
      <c r="O19" s="24"/>
      <c r="P19" s="24"/>
      <c r="Q19" s="16">
        <v>0.14000000000000001</v>
      </c>
      <c r="R19" s="16">
        <v>0.15</v>
      </c>
      <c r="S19" s="20">
        <v>0.82</v>
      </c>
      <c r="T19" s="20">
        <v>0.81</v>
      </c>
      <c r="U19" s="20"/>
      <c r="V19" s="20"/>
      <c r="W19" s="16"/>
      <c r="X19" s="16"/>
      <c r="Y19" s="107"/>
      <c r="Z19" s="303"/>
    </row>
    <row r="20" spans="1:26">
      <c r="A20" s="69" t="s">
        <v>96</v>
      </c>
      <c r="B20" s="289"/>
      <c r="C20" s="73" t="s">
        <v>161</v>
      </c>
      <c r="D20" s="7" t="s">
        <v>29</v>
      </c>
      <c r="E20" s="7">
        <v>1</v>
      </c>
      <c r="F20" s="272">
        <v>1</v>
      </c>
      <c r="G20" s="37"/>
      <c r="H20" s="37"/>
      <c r="I20" s="8">
        <f>696.725/1.12</f>
        <v>622.07589285714278</v>
      </c>
      <c r="J20" s="37">
        <f>'[1] ИП ВОДА в ДАРЕМ 2018'!$K$104</f>
        <v>622.07590000000005</v>
      </c>
      <c r="K20" s="4">
        <f t="shared" si="0"/>
        <v>7.1428572709919536E-6</v>
      </c>
      <c r="L20" s="29"/>
      <c r="M20" s="24"/>
      <c r="N20" s="24"/>
      <c r="O20" s="24"/>
      <c r="P20" s="24"/>
      <c r="Q20" s="16">
        <v>0.14000000000000001</v>
      </c>
      <c r="R20" s="16">
        <v>0.15</v>
      </c>
      <c r="S20" s="20">
        <v>0.82</v>
      </c>
      <c r="T20" s="20">
        <v>0.81</v>
      </c>
      <c r="U20" s="20"/>
      <c r="V20" s="20"/>
      <c r="W20" s="16"/>
      <c r="X20" s="16"/>
      <c r="Y20" s="107"/>
      <c r="Z20" s="303"/>
    </row>
    <row r="21" spans="1:26">
      <c r="A21" s="69" t="s">
        <v>97</v>
      </c>
      <c r="B21" s="289"/>
      <c r="C21" s="73" t="s">
        <v>112</v>
      </c>
      <c r="D21" s="7" t="s">
        <v>29</v>
      </c>
      <c r="E21" s="7">
        <v>1</v>
      </c>
      <c r="F21" s="272">
        <v>1</v>
      </c>
      <c r="G21" s="4"/>
      <c r="H21" s="24"/>
      <c r="I21" s="8">
        <v>1518</v>
      </c>
      <c r="J21" s="4">
        <f>'[1] ИП ВОДА в ДАРЕМ 2018'!$K$105</f>
        <v>1518</v>
      </c>
      <c r="K21" s="4">
        <f t="shared" si="0"/>
        <v>0</v>
      </c>
      <c r="L21" s="29"/>
      <c r="M21" s="24"/>
      <c r="N21" s="4"/>
      <c r="O21" s="4"/>
      <c r="P21" s="24"/>
      <c r="Q21" s="16">
        <v>0.14000000000000001</v>
      </c>
      <c r="R21" s="16">
        <v>0.15</v>
      </c>
      <c r="S21" s="20">
        <v>0.82</v>
      </c>
      <c r="T21" s="20">
        <v>0.81</v>
      </c>
      <c r="U21" s="20"/>
      <c r="V21" s="20"/>
      <c r="W21" s="16"/>
      <c r="X21" s="16"/>
      <c r="Y21" s="107"/>
      <c r="Z21" s="303"/>
    </row>
    <row r="22" spans="1:26" s="87" customFormat="1">
      <c r="A22" s="88">
        <v>2</v>
      </c>
      <c r="B22" s="289"/>
      <c r="C22" s="94" t="s">
        <v>113</v>
      </c>
      <c r="D22" s="33" t="s">
        <v>31</v>
      </c>
      <c r="E22" s="33">
        <f>E23</f>
        <v>13088.16</v>
      </c>
      <c r="F22" s="33">
        <f>F23</f>
        <v>16681.2</v>
      </c>
      <c r="G22" s="95"/>
      <c r="H22" s="95"/>
      <c r="I22" s="33">
        <f t="shared" ref="I22:J22" si="1">I23</f>
        <v>223269</v>
      </c>
      <c r="J22" s="273">
        <f t="shared" si="1"/>
        <v>258910.8</v>
      </c>
      <c r="K22" s="97">
        <f t="shared" si="0"/>
        <v>35641.799999999988</v>
      </c>
      <c r="L22" s="86"/>
      <c r="M22" s="96"/>
      <c r="N22" s="96"/>
      <c r="O22" s="96"/>
      <c r="P22" s="96"/>
      <c r="Q22" s="115"/>
      <c r="R22" s="115"/>
      <c r="S22" s="116">
        <v>0.66</v>
      </c>
      <c r="T22" s="116">
        <v>0.65</v>
      </c>
      <c r="U22" s="116"/>
      <c r="V22" s="116"/>
      <c r="W22" s="125"/>
      <c r="X22" s="125"/>
      <c r="Y22" s="117"/>
      <c r="Z22" s="303"/>
    </row>
    <row r="23" spans="1:26" s="19" customFormat="1" ht="28.5">
      <c r="A23" s="68" t="s">
        <v>33</v>
      </c>
      <c r="B23" s="289"/>
      <c r="C23" s="71" t="s">
        <v>114</v>
      </c>
      <c r="D23" s="9" t="s">
        <v>31</v>
      </c>
      <c r="E23" s="9">
        <f>SUM(E24:E59)</f>
        <v>13088.16</v>
      </c>
      <c r="F23" s="9">
        <f>SUM(F24:F60)</f>
        <v>16681.2</v>
      </c>
      <c r="G23" s="22" t="s">
        <v>165</v>
      </c>
      <c r="H23" s="65"/>
      <c r="I23" s="9">
        <f t="shared" ref="I23" si="2">SUM(I24:I59)</f>
        <v>223269</v>
      </c>
      <c r="J23" s="9">
        <f>SUM(J24:J60)</f>
        <v>258910.8</v>
      </c>
      <c r="K23" s="22">
        <f t="shared" si="0"/>
        <v>35641.799999999988</v>
      </c>
      <c r="L23" s="45"/>
      <c r="M23" s="65"/>
      <c r="N23" s="65"/>
      <c r="O23" s="65"/>
      <c r="P23" s="65"/>
      <c r="Q23" s="23"/>
      <c r="R23" s="23"/>
      <c r="S23" s="46"/>
      <c r="T23" s="46"/>
      <c r="U23" s="46"/>
      <c r="V23" s="46"/>
      <c r="W23" s="22"/>
      <c r="X23" s="22"/>
      <c r="Y23" s="109"/>
      <c r="Z23" s="303"/>
    </row>
    <row r="24" spans="1:26" ht="30">
      <c r="A24" s="70" t="s">
        <v>43</v>
      </c>
      <c r="B24" s="289"/>
      <c r="C24" s="74" t="s">
        <v>115</v>
      </c>
      <c r="D24" s="7" t="s">
        <v>31</v>
      </c>
      <c r="E24" s="128">
        <v>224</v>
      </c>
      <c r="F24" s="4">
        <v>240</v>
      </c>
      <c r="G24" s="133"/>
      <c r="H24" s="133"/>
      <c r="I24" s="128">
        <v>1962</v>
      </c>
      <c r="J24" s="143">
        <v>2056</v>
      </c>
      <c r="K24" s="4">
        <f t="shared" si="0"/>
        <v>94</v>
      </c>
      <c r="L24" s="284" t="s">
        <v>166</v>
      </c>
      <c r="M24" s="27"/>
      <c r="N24" s="24"/>
      <c r="O24" s="24"/>
      <c r="P24" s="24"/>
      <c r="Q24" s="16">
        <v>0.02</v>
      </c>
      <c r="R24" s="16">
        <v>2.1999999999999999E-2</v>
      </c>
      <c r="S24" s="20"/>
      <c r="T24" s="20"/>
      <c r="U24" s="20">
        <v>0.1351</v>
      </c>
      <c r="V24" s="20">
        <v>0.13089999999999999</v>
      </c>
      <c r="W24" s="4">
        <v>1511</v>
      </c>
      <c r="X24" s="4">
        <v>1428</v>
      </c>
      <c r="Y24" s="107"/>
      <c r="Z24" s="303"/>
    </row>
    <row r="25" spans="1:26">
      <c r="A25" s="70" t="s">
        <v>44</v>
      </c>
      <c r="B25" s="289"/>
      <c r="C25" s="74" t="s">
        <v>116</v>
      </c>
      <c r="D25" s="7" t="s">
        <v>31</v>
      </c>
      <c r="E25" s="128">
        <v>394.95</v>
      </c>
      <c r="F25" s="4">
        <v>420</v>
      </c>
      <c r="G25" s="4"/>
      <c r="H25" s="24"/>
      <c r="I25" s="128">
        <v>4699</v>
      </c>
      <c r="J25" s="143">
        <v>4868</v>
      </c>
      <c r="K25" s="4">
        <f t="shared" si="0"/>
        <v>169</v>
      </c>
      <c r="L25" s="285"/>
      <c r="M25" s="4"/>
      <c r="N25" s="24"/>
      <c r="O25" s="24"/>
      <c r="P25" s="24"/>
      <c r="Q25" s="16">
        <v>0.02</v>
      </c>
      <c r="R25" s="16">
        <v>2.1999999999999999E-2</v>
      </c>
      <c r="S25" s="20"/>
      <c r="T25" s="20"/>
      <c r="U25" s="20">
        <v>0.1351</v>
      </c>
      <c r="V25" s="20">
        <v>0.13089999999999999</v>
      </c>
      <c r="W25" s="4">
        <v>1511</v>
      </c>
      <c r="X25" s="4">
        <v>1428</v>
      </c>
      <c r="Y25" s="107"/>
      <c r="Z25" s="303"/>
    </row>
    <row r="26" spans="1:26" ht="30">
      <c r="A26" s="70" t="s">
        <v>45</v>
      </c>
      <c r="B26" s="289"/>
      <c r="C26" s="74" t="s">
        <v>117</v>
      </c>
      <c r="D26" s="7" t="s">
        <v>31</v>
      </c>
      <c r="E26" s="128">
        <v>353.06</v>
      </c>
      <c r="F26" s="2">
        <v>370</v>
      </c>
      <c r="G26" s="4"/>
      <c r="H26" s="24"/>
      <c r="I26" s="128">
        <v>5283</v>
      </c>
      <c r="J26" s="143">
        <v>5925</v>
      </c>
      <c r="K26" s="4">
        <f t="shared" si="0"/>
        <v>642</v>
      </c>
      <c r="L26" s="286"/>
      <c r="M26" s="79"/>
      <c r="N26" s="79"/>
      <c r="O26" s="24"/>
      <c r="P26" s="24"/>
      <c r="Q26" s="16">
        <v>0.02</v>
      </c>
      <c r="R26" s="16">
        <v>2.1999999999999999E-2</v>
      </c>
      <c r="S26" s="20"/>
      <c r="T26" s="20"/>
      <c r="U26" s="20">
        <v>0.1351</v>
      </c>
      <c r="V26" s="20">
        <v>0.13089999999999999</v>
      </c>
      <c r="W26" s="4">
        <v>1511</v>
      </c>
      <c r="X26" s="4">
        <v>1428</v>
      </c>
      <c r="Y26" s="107"/>
      <c r="Z26" s="303"/>
    </row>
    <row r="27" spans="1:26" ht="30">
      <c r="A27" s="70" t="s">
        <v>46</v>
      </c>
      <c r="B27" s="289"/>
      <c r="C27" s="74" t="s">
        <v>118</v>
      </c>
      <c r="D27" s="7" t="s">
        <v>31</v>
      </c>
      <c r="E27" s="128">
        <v>134.5</v>
      </c>
      <c r="F27" s="2">
        <v>242</v>
      </c>
      <c r="G27" s="4"/>
      <c r="H27" s="24"/>
      <c r="I27" s="128">
        <v>5720</v>
      </c>
      <c r="J27" s="143">
        <v>2112</v>
      </c>
      <c r="K27" s="4">
        <f t="shared" si="0"/>
        <v>-3608</v>
      </c>
      <c r="L27" s="276" t="s">
        <v>167</v>
      </c>
      <c r="M27" s="79"/>
      <c r="N27" s="79"/>
      <c r="O27" s="24"/>
      <c r="P27" s="24"/>
      <c r="Q27" s="16">
        <v>0.02</v>
      </c>
      <c r="R27" s="16">
        <v>2.1999999999999999E-2</v>
      </c>
      <c r="S27" s="20"/>
      <c r="T27" s="20"/>
      <c r="U27" s="20">
        <v>0.1351</v>
      </c>
      <c r="V27" s="20">
        <v>0.13089999999999999</v>
      </c>
      <c r="W27" s="4">
        <v>1511</v>
      </c>
      <c r="X27" s="4">
        <v>1428</v>
      </c>
      <c r="Y27" s="107"/>
      <c r="Z27" s="303"/>
    </row>
    <row r="28" spans="1:26" ht="30">
      <c r="A28" s="70" t="s">
        <v>47</v>
      </c>
      <c r="B28" s="289"/>
      <c r="C28" s="74" t="s">
        <v>119</v>
      </c>
      <c r="D28" s="7" t="s">
        <v>31</v>
      </c>
      <c r="E28" s="128">
        <v>360</v>
      </c>
      <c r="F28" s="144">
        <v>372</v>
      </c>
      <c r="G28" s="4"/>
      <c r="H28" s="24"/>
      <c r="I28" s="128">
        <v>7876</v>
      </c>
      <c r="J28" s="143">
        <v>6980</v>
      </c>
      <c r="K28" s="4">
        <f t="shared" si="0"/>
        <v>-896</v>
      </c>
      <c r="L28" s="277"/>
      <c r="M28" s="79"/>
      <c r="N28" s="79"/>
      <c r="O28" s="24"/>
      <c r="P28" s="24"/>
      <c r="Q28" s="16">
        <v>0.02</v>
      </c>
      <c r="R28" s="16">
        <v>2.1999999999999999E-2</v>
      </c>
      <c r="S28" s="20"/>
      <c r="T28" s="20"/>
      <c r="U28" s="20">
        <v>0.1351</v>
      </c>
      <c r="V28" s="20">
        <v>0.13089999999999999</v>
      </c>
      <c r="W28" s="4">
        <v>1511</v>
      </c>
      <c r="X28" s="4">
        <v>1428</v>
      </c>
      <c r="Y28" s="107"/>
      <c r="Z28" s="303"/>
    </row>
    <row r="29" spans="1:26">
      <c r="A29" s="70" t="s">
        <v>48</v>
      </c>
      <c r="B29" s="289"/>
      <c r="C29" s="74" t="s">
        <v>120</v>
      </c>
      <c r="D29" s="7" t="s">
        <v>31</v>
      </c>
      <c r="E29" s="128">
        <v>941</v>
      </c>
      <c r="F29" s="145">
        <v>941</v>
      </c>
      <c r="G29" s="4"/>
      <c r="H29" s="24"/>
      <c r="I29" s="128">
        <v>13485</v>
      </c>
      <c r="J29" s="145">
        <v>14095</v>
      </c>
      <c r="K29" s="4">
        <f t="shared" si="0"/>
        <v>610</v>
      </c>
      <c r="L29" s="278" t="s">
        <v>168</v>
      </c>
      <c r="M29" s="79"/>
      <c r="N29" s="79"/>
      <c r="O29" s="24"/>
      <c r="P29" s="24"/>
      <c r="Q29" s="16">
        <v>0.02</v>
      </c>
      <c r="R29" s="16">
        <v>2.1999999999999999E-2</v>
      </c>
      <c r="S29" s="20"/>
      <c r="T29" s="20"/>
      <c r="U29" s="20">
        <v>0.1351</v>
      </c>
      <c r="V29" s="20">
        <v>0.13089999999999999</v>
      </c>
      <c r="W29" s="4">
        <v>1511</v>
      </c>
      <c r="X29" s="4">
        <v>1428</v>
      </c>
      <c r="Y29" s="107"/>
      <c r="Z29" s="303"/>
    </row>
    <row r="30" spans="1:26">
      <c r="A30" s="70" t="s">
        <v>49</v>
      </c>
      <c r="B30" s="289"/>
      <c r="C30" s="74" t="s">
        <v>121</v>
      </c>
      <c r="D30" s="7" t="s">
        <v>31</v>
      </c>
      <c r="E30" s="128">
        <v>214</v>
      </c>
      <c r="F30" s="145">
        <v>270</v>
      </c>
      <c r="G30" s="4"/>
      <c r="H30" s="24"/>
      <c r="I30" s="128">
        <v>3499</v>
      </c>
      <c r="J30" s="145">
        <v>3628</v>
      </c>
      <c r="K30" s="4">
        <f t="shared" si="0"/>
        <v>129</v>
      </c>
      <c r="L30" s="279"/>
      <c r="M30" s="79"/>
      <c r="N30" s="79"/>
      <c r="O30" s="24"/>
      <c r="P30" s="24"/>
      <c r="Q30" s="16">
        <v>0.02</v>
      </c>
      <c r="R30" s="16">
        <v>2.1999999999999999E-2</v>
      </c>
      <c r="S30" s="20"/>
      <c r="T30" s="20"/>
      <c r="U30" s="20">
        <v>0.1351</v>
      </c>
      <c r="V30" s="20">
        <v>0.13089999999999999</v>
      </c>
      <c r="W30" s="4">
        <v>1511</v>
      </c>
      <c r="X30" s="4">
        <v>1428</v>
      </c>
      <c r="Y30" s="107"/>
      <c r="Z30" s="303"/>
    </row>
    <row r="31" spans="1:26">
      <c r="A31" s="70" t="s">
        <v>50</v>
      </c>
      <c r="B31" s="66"/>
      <c r="C31" s="74" t="s">
        <v>122</v>
      </c>
      <c r="D31" s="7" t="s">
        <v>31</v>
      </c>
      <c r="E31" s="128">
        <v>320</v>
      </c>
      <c r="F31" s="144">
        <v>324</v>
      </c>
      <c r="G31" s="4"/>
      <c r="H31" s="24"/>
      <c r="I31" s="128">
        <v>4020</v>
      </c>
      <c r="J31" s="143">
        <v>4162</v>
      </c>
      <c r="K31" s="4">
        <f t="shared" si="0"/>
        <v>142</v>
      </c>
      <c r="L31" s="279"/>
      <c r="M31" s="79"/>
      <c r="N31" s="79"/>
      <c r="O31" s="24"/>
      <c r="P31" s="24"/>
      <c r="Q31" s="16">
        <v>0.02</v>
      </c>
      <c r="R31" s="16">
        <v>2.1999999999999999E-2</v>
      </c>
      <c r="S31" s="20"/>
      <c r="T31" s="20"/>
      <c r="U31" s="20">
        <v>0.1351</v>
      </c>
      <c r="V31" s="20">
        <v>0.13089999999999999</v>
      </c>
      <c r="W31" s="4">
        <v>1511</v>
      </c>
      <c r="X31" s="4">
        <v>1428</v>
      </c>
      <c r="Y31" s="107"/>
      <c r="Z31" s="303"/>
    </row>
    <row r="32" spans="1:26" ht="30">
      <c r="A32" s="70" t="s">
        <v>51</v>
      </c>
      <c r="B32" s="66"/>
      <c r="C32" s="74" t="s">
        <v>123</v>
      </c>
      <c r="D32" s="7" t="s">
        <v>31</v>
      </c>
      <c r="E32" s="128">
        <v>269</v>
      </c>
      <c r="F32" s="144">
        <f>300-0.4</f>
        <v>299.60000000000002</v>
      </c>
      <c r="G32" s="4"/>
      <c r="H32" s="24"/>
      <c r="I32" s="128">
        <v>8169</v>
      </c>
      <c r="J32" s="143">
        <v>9402</v>
      </c>
      <c r="K32" s="4">
        <f t="shared" si="0"/>
        <v>1233</v>
      </c>
      <c r="L32" s="280"/>
      <c r="M32" s="79"/>
      <c r="N32" s="79"/>
      <c r="O32" s="24"/>
      <c r="P32" s="24"/>
      <c r="Q32" s="16">
        <v>0.02</v>
      </c>
      <c r="R32" s="16">
        <v>2.1999999999999999E-2</v>
      </c>
      <c r="S32" s="20"/>
      <c r="T32" s="20"/>
      <c r="U32" s="20">
        <v>0.1351</v>
      </c>
      <c r="V32" s="20">
        <v>0.13089999999999999</v>
      </c>
      <c r="W32" s="4">
        <v>1511</v>
      </c>
      <c r="X32" s="4">
        <v>1428</v>
      </c>
      <c r="Y32" s="107"/>
      <c r="Z32" s="303"/>
    </row>
    <row r="33" spans="1:26">
      <c r="A33" s="70" t="s">
        <v>52</v>
      </c>
      <c r="B33" s="66"/>
      <c r="C33" s="75" t="s">
        <v>124</v>
      </c>
      <c r="D33" s="7" t="s">
        <v>31</v>
      </c>
      <c r="E33" s="128">
        <v>212</v>
      </c>
      <c r="F33" s="144">
        <v>212</v>
      </c>
      <c r="G33" s="4"/>
      <c r="H33" s="24"/>
      <c r="I33" s="128">
        <v>4251</v>
      </c>
      <c r="J33" s="143">
        <v>1831</v>
      </c>
      <c r="K33" s="4">
        <f t="shared" si="0"/>
        <v>-2420</v>
      </c>
      <c r="L33" s="281" t="s">
        <v>169</v>
      </c>
      <c r="M33" s="79"/>
      <c r="N33" s="79"/>
      <c r="O33" s="24"/>
      <c r="P33" s="24"/>
      <c r="Q33" s="16">
        <v>0.02</v>
      </c>
      <c r="R33" s="16">
        <v>2.1999999999999999E-2</v>
      </c>
      <c r="S33" s="20"/>
      <c r="T33" s="20"/>
      <c r="U33" s="20">
        <v>0.1351</v>
      </c>
      <c r="V33" s="20">
        <v>0.13089999999999999</v>
      </c>
      <c r="W33" s="4">
        <v>1511</v>
      </c>
      <c r="X33" s="4">
        <v>1428</v>
      </c>
      <c r="Y33" s="107"/>
      <c r="Z33" s="303"/>
    </row>
    <row r="34" spans="1:26" ht="32.25" customHeight="1">
      <c r="A34" s="70" t="s">
        <v>53</v>
      </c>
      <c r="B34" s="66"/>
      <c r="C34" s="74" t="s">
        <v>125</v>
      </c>
      <c r="D34" s="7" t="s">
        <v>31</v>
      </c>
      <c r="E34" s="128">
        <v>180</v>
      </c>
      <c r="F34" s="144">
        <v>189</v>
      </c>
      <c r="G34" s="4"/>
      <c r="H34" s="24"/>
      <c r="I34" s="128">
        <v>3122</v>
      </c>
      <c r="J34" s="143">
        <v>1632</v>
      </c>
      <c r="K34" s="4">
        <f t="shared" si="0"/>
        <v>-1490</v>
      </c>
      <c r="L34" s="282"/>
      <c r="M34" s="79"/>
      <c r="N34" s="79"/>
      <c r="O34" s="24"/>
      <c r="P34" s="24"/>
      <c r="Q34" s="16">
        <v>0.02</v>
      </c>
      <c r="R34" s="16">
        <v>2.1999999999999999E-2</v>
      </c>
      <c r="S34" s="20"/>
      <c r="T34" s="20"/>
      <c r="U34" s="20">
        <v>0.1351</v>
      </c>
      <c r="V34" s="20">
        <v>0.13089999999999999</v>
      </c>
      <c r="W34" s="4">
        <v>1511</v>
      </c>
      <c r="X34" s="4">
        <v>1428</v>
      </c>
      <c r="Y34" s="107"/>
      <c r="Z34" s="303"/>
    </row>
    <row r="35" spans="1:26" ht="39" customHeight="1">
      <c r="A35" s="70" t="s">
        <v>54</v>
      </c>
      <c r="B35" s="66"/>
      <c r="C35" s="74" t="s">
        <v>126</v>
      </c>
      <c r="D35" s="7" t="s">
        <v>31</v>
      </c>
      <c r="E35" s="128">
        <v>352</v>
      </c>
      <c r="F35" s="145">
        <v>355</v>
      </c>
      <c r="G35" s="4"/>
      <c r="H35" s="24"/>
      <c r="I35" s="128">
        <v>4715</v>
      </c>
      <c r="J35" s="145">
        <v>3013</v>
      </c>
      <c r="K35" s="4">
        <f t="shared" si="0"/>
        <v>-1702</v>
      </c>
      <c r="L35" s="282"/>
      <c r="M35" s="79"/>
      <c r="N35" s="79"/>
      <c r="O35" s="24"/>
      <c r="P35" s="24"/>
      <c r="Q35" s="16">
        <v>0.02</v>
      </c>
      <c r="R35" s="16">
        <v>2.1999999999999999E-2</v>
      </c>
      <c r="S35" s="20"/>
      <c r="T35" s="20"/>
      <c r="U35" s="20">
        <v>0.1351</v>
      </c>
      <c r="V35" s="20">
        <v>0.13089999999999999</v>
      </c>
      <c r="W35" s="4">
        <v>1511</v>
      </c>
      <c r="X35" s="4">
        <v>1428</v>
      </c>
      <c r="Y35" s="107"/>
      <c r="Z35" s="303"/>
    </row>
    <row r="36" spans="1:26" ht="48" customHeight="1">
      <c r="A36" s="70" t="s">
        <v>55</v>
      </c>
      <c r="B36" s="66"/>
      <c r="C36" s="75" t="s">
        <v>127</v>
      </c>
      <c r="D36" s="7" t="s">
        <v>31</v>
      </c>
      <c r="E36" s="128">
        <v>226</v>
      </c>
      <c r="F36" s="144">
        <v>243</v>
      </c>
      <c r="G36" s="4"/>
      <c r="H36" s="24"/>
      <c r="I36" s="128">
        <v>7319</v>
      </c>
      <c r="J36" s="143">
        <v>2197</v>
      </c>
      <c r="K36" s="4">
        <f t="shared" si="0"/>
        <v>-5122</v>
      </c>
      <c r="L36" s="282"/>
      <c r="M36" s="79"/>
      <c r="N36" s="79"/>
      <c r="O36" s="24"/>
      <c r="P36" s="24"/>
      <c r="Q36" s="16">
        <v>0.02</v>
      </c>
      <c r="R36" s="16">
        <v>2.1999999999999999E-2</v>
      </c>
      <c r="S36" s="20"/>
      <c r="T36" s="20"/>
      <c r="U36" s="20">
        <v>0.1351</v>
      </c>
      <c r="V36" s="20">
        <v>0.13089999999999999</v>
      </c>
      <c r="W36" s="4">
        <v>1511</v>
      </c>
      <c r="X36" s="4">
        <v>1428</v>
      </c>
      <c r="Y36" s="107"/>
      <c r="Z36" s="303"/>
    </row>
    <row r="37" spans="1:26" ht="45" customHeight="1">
      <c r="A37" s="70" t="s">
        <v>56</v>
      </c>
      <c r="B37" s="66"/>
      <c r="C37" s="74" t="s">
        <v>128</v>
      </c>
      <c r="D37" s="7" t="s">
        <v>31</v>
      </c>
      <c r="E37" s="128">
        <v>371</v>
      </c>
      <c r="F37" s="145">
        <v>443</v>
      </c>
      <c r="G37" s="4"/>
      <c r="H37" s="24"/>
      <c r="I37" s="128">
        <v>5738</v>
      </c>
      <c r="J37" s="145">
        <v>2968</v>
      </c>
      <c r="K37" s="4">
        <f t="shared" si="0"/>
        <v>-2770</v>
      </c>
      <c r="L37" s="283"/>
      <c r="M37" s="79"/>
      <c r="N37" s="79"/>
      <c r="O37" s="24"/>
      <c r="P37" s="24"/>
      <c r="Q37" s="16">
        <v>0.02</v>
      </c>
      <c r="R37" s="16">
        <v>2.1999999999999999E-2</v>
      </c>
      <c r="S37" s="20"/>
      <c r="T37" s="20"/>
      <c r="U37" s="20">
        <v>0.1351</v>
      </c>
      <c r="V37" s="20">
        <v>0.13089999999999999</v>
      </c>
      <c r="W37" s="4">
        <v>1511</v>
      </c>
      <c r="X37" s="4">
        <v>1428</v>
      </c>
      <c r="Y37" s="107"/>
      <c r="Z37" s="303"/>
    </row>
    <row r="38" spans="1:26">
      <c r="A38" s="70" t="s">
        <v>57</v>
      </c>
      <c r="B38" s="66"/>
      <c r="C38" s="74" t="s">
        <v>129</v>
      </c>
      <c r="D38" s="7" t="s">
        <v>31</v>
      </c>
      <c r="E38" s="128">
        <v>1424.25</v>
      </c>
      <c r="F38" s="144">
        <v>1597</v>
      </c>
      <c r="G38" s="4"/>
      <c r="H38" s="24"/>
      <c r="I38" s="128">
        <v>8528</v>
      </c>
      <c r="J38" s="143">
        <v>9939</v>
      </c>
      <c r="K38" s="4">
        <f t="shared" si="0"/>
        <v>1411</v>
      </c>
      <c r="L38" s="140" t="s">
        <v>170</v>
      </c>
      <c r="M38" s="79"/>
      <c r="N38" s="79"/>
      <c r="O38" s="24"/>
      <c r="P38" s="24"/>
      <c r="Q38" s="16">
        <v>0.02</v>
      </c>
      <c r="R38" s="16">
        <v>2.1999999999999999E-2</v>
      </c>
      <c r="S38" s="20"/>
      <c r="T38" s="20"/>
      <c r="U38" s="20">
        <v>0.1351</v>
      </c>
      <c r="V38" s="20">
        <v>0.13089999999999999</v>
      </c>
      <c r="W38" s="4">
        <v>1511</v>
      </c>
      <c r="X38" s="4">
        <v>1428</v>
      </c>
      <c r="Y38" s="107"/>
      <c r="Z38" s="303"/>
    </row>
    <row r="39" spans="1:26" ht="35.25" customHeight="1">
      <c r="A39" s="70" t="s">
        <v>58</v>
      </c>
      <c r="B39" s="66"/>
      <c r="C39" s="74" t="s">
        <v>130</v>
      </c>
      <c r="D39" s="7" t="s">
        <v>31</v>
      </c>
      <c r="E39" s="128">
        <v>200</v>
      </c>
      <c r="F39" s="144">
        <v>200</v>
      </c>
      <c r="G39" s="4"/>
      <c r="H39" s="24"/>
      <c r="I39" s="128">
        <v>4266</v>
      </c>
      <c r="J39" s="143">
        <v>1728</v>
      </c>
      <c r="K39" s="4">
        <f t="shared" si="0"/>
        <v>-2538</v>
      </c>
      <c r="L39" s="284" t="s">
        <v>171</v>
      </c>
      <c r="M39" s="79"/>
      <c r="N39" s="79"/>
      <c r="O39" s="24"/>
      <c r="P39" s="24"/>
      <c r="Q39" s="16">
        <v>0.02</v>
      </c>
      <c r="R39" s="16">
        <v>2.1999999999999999E-2</v>
      </c>
      <c r="S39" s="20"/>
      <c r="T39" s="20"/>
      <c r="U39" s="20">
        <v>0.1351</v>
      </c>
      <c r="V39" s="20">
        <v>0.13089999999999999</v>
      </c>
      <c r="W39" s="4">
        <v>1511</v>
      </c>
      <c r="X39" s="4">
        <v>1428</v>
      </c>
      <c r="Y39" s="107"/>
      <c r="Z39" s="303"/>
    </row>
    <row r="40" spans="1:26" ht="51" customHeight="1">
      <c r="A40" s="70" t="s">
        <v>59</v>
      </c>
      <c r="B40" s="66"/>
      <c r="C40" s="74" t="s">
        <v>131</v>
      </c>
      <c r="D40" s="7" t="s">
        <v>31</v>
      </c>
      <c r="E40" s="128">
        <v>418</v>
      </c>
      <c r="F40" s="144">
        <v>418</v>
      </c>
      <c r="G40" s="4"/>
      <c r="H40" s="24"/>
      <c r="I40" s="128">
        <v>9808</v>
      </c>
      <c r="J40" s="143">
        <v>3610</v>
      </c>
      <c r="K40" s="4">
        <f t="shared" si="0"/>
        <v>-6198</v>
      </c>
      <c r="L40" s="285"/>
      <c r="M40" s="79"/>
      <c r="N40" s="79"/>
      <c r="O40" s="24"/>
      <c r="P40" s="24"/>
      <c r="Q40" s="16">
        <v>0.02</v>
      </c>
      <c r="R40" s="16">
        <v>2.1999999999999999E-2</v>
      </c>
      <c r="S40" s="20"/>
      <c r="T40" s="20"/>
      <c r="U40" s="20">
        <v>0.1351</v>
      </c>
      <c r="V40" s="20">
        <v>0.13089999999999999</v>
      </c>
      <c r="W40" s="4">
        <v>1511</v>
      </c>
      <c r="X40" s="4">
        <v>1428</v>
      </c>
      <c r="Y40" s="107"/>
      <c r="Z40" s="303"/>
    </row>
    <row r="41" spans="1:26" ht="39.75" customHeight="1">
      <c r="A41" s="70" t="s">
        <v>60</v>
      </c>
      <c r="B41" s="66"/>
      <c r="C41" s="74" t="s">
        <v>132</v>
      </c>
      <c r="D41" s="7" t="s">
        <v>31</v>
      </c>
      <c r="E41" s="128">
        <v>40</v>
      </c>
      <c r="F41" s="144">
        <v>40</v>
      </c>
      <c r="G41" s="43"/>
      <c r="H41" s="43"/>
      <c r="I41" s="128">
        <v>1498</v>
      </c>
      <c r="J41" s="143">
        <v>346</v>
      </c>
      <c r="K41" s="4">
        <f t="shared" si="0"/>
        <v>-1152</v>
      </c>
      <c r="L41" s="285"/>
      <c r="M41" s="79"/>
      <c r="N41" s="79"/>
      <c r="O41" s="43"/>
      <c r="P41" s="43"/>
      <c r="Q41" s="16">
        <v>0.02</v>
      </c>
      <c r="R41" s="16">
        <v>2.1999999999999999E-2</v>
      </c>
      <c r="S41" s="20"/>
      <c r="T41" s="20"/>
      <c r="U41" s="20">
        <v>0.1351</v>
      </c>
      <c r="V41" s="20">
        <v>0.13089999999999999</v>
      </c>
      <c r="W41" s="4">
        <v>1511</v>
      </c>
      <c r="X41" s="4">
        <v>1428</v>
      </c>
      <c r="Y41" s="110"/>
      <c r="Z41" s="303"/>
    </row>
    <row r="42" spans="1:26" ht="27.75" customHeight="1">
      <c r="A42" s="70" t="s">
        <v>61</v>
      </c>
      <c r="B42" s="66"/>
      <c r="C42" s="74" t="s">
        <v>133</v>
      </c>
      <c r="D42" s="7" t="s">
        <v>31</v>
      </c>
      <c r="E42" s="128">
        <v>224</v>
      </c>
      <c r="F42" s="145">
        <v>224</v>
      </c>
      <c r="G42" s="43"/>
      <c r="H42" s="43"/>
      <c r="I42" s="128">
        <v>8272</v>
      </c>
      <c r="J42" s="145">
        <v>3858</v>
      </c>
      <c r="K42" s="4">
        <f t="shared" si="0"/>
        <v>-4414</v>
      </c>
      <c r="L42" s="286"/>
      <c r="M42" s="79"/>
      <c r="N42" s="79"/>
      <c r="O42" s="43"/>
      <c r="P42" s="43"/>
      <c r="Q42" s="16">
        <v>0.02</v>
      </c>
      <c r="R42" s="16">
        <v>2.1999999999999999E-2</v>
      </c>
      <c r="S42" s="20"/>
      <c r="T42" s="20"/>
      <c r="U42" s="20">
        <v>0.1351</v>
      </c>
      <c r="V42" s="20">
        <v>0.13089999999999999</v>
      </c>
      <c r="W42" s="4">
        <v>1511</v>
      </c>
      <c r="X42" s="4">
        <v>1428</v>
      </c>
      <c r="Y42" s="110"/>
      <c r="Z42" s="303"/>
    </row>
    <row r="43" spans="1:26">
      <c r="A43" s="70" t="s">
        <v>62</v>
      </c>
      <c r="B43" s="66"/>
      <c r="C43" s="76" t="s">
        <v>134</v>
      </c>
      <c r="D43" s="7" t="s">
        <v>31</v>
      </c>
      <c r="E43" s="128">
        <v>246</v>
      </c>
      <c r="F43" s="146">
        <v>255</v>
      </c>
      <c r="G43" s="133"/>
      <c r="H43" s="133"/>
      <c r="I43" s="128">
        <v>3145</v>
      </c>
      <c r="J43" s="146">
        <v>3263</v>
      </c>
      <c r="K43" s="4">
        <f t="shared" si="0"/>
        <v>118</v>
      </c>
      <c r="L43" s="276" t="s">
        <v>85</v>
      </c>
      <c r="M43" s="79"/>
      <c r="N43" s="79"/>
      <c r="O43" s="24"/>
      <c r="P43" s="24"/>
      <c r="Q43" s="16">
        <v>0.02</v>
      </c>
      <c r="R43" s="16">
        <v>2.1999999999999999E-2</v>
      </c>
      <c r="S43" s="20"/>
      <c r="T43" s="20"/>
      <c r="U43" s="20">
        <v>0.1351</v>
      </c>
      <c r="V43" s="20">
        <v>0.13089999999999999</v>
      </c>
      <c r="W43" s="4">
        <v>1511</v>
      </c>
      <c r="X43" s="4">
        <v>1428</v>
      </c>
      <c r="Y43" s="107"/>
      <c r="Z43" s="303"/>
    </row>
    <row r="44" spans="1:26" s="19" customFormat="1">
      <c r="A44" s="70" t="s">
        <v>63</v>
      </c>
      <c r="B44" s="66"/>
      <c r="C44" s="44" t="s">
        <v>135</v>
      </c>
      <c r="D44" s="7" t="s">
        <v>31</v>
      </c>
      <c r="E44" s="128">
        <v>507</v>
      </c>
      <c r="F44" s="146">
        <v>507</v>
      </c>
      <c r="G44" s="4"/>
      <c r="H44" s="4"/>
      <c r="I44" s="128">
        <v>6457</v>
      </c>
      <c r="J44" s="146">
        <v>6684</v>
      </c>
      <c r="K44" s="4">
        <f t="shared" si="0"/>
        <v>227</v>
      </c>
      <c r="L44" s="287"/>
      <c r="M44" s="79"/>
      <c r="N44" s="79"/>
      <c r="O44" s="65"/>
      <c r="P44" s="65"/>
      <c r="Q44" s="16">
        <v>0.02</v>
      </c>
      <c r="R44" s="16">
        <v>2.1999999999999999E-2</v>
      </c>
      <c r="S44" s="20"/>
      <c r="T44" s="20"/>
      <c r="U44" s="20">
        <v>0.1351</v>
      </c>
      <c r="V44" s="20">
        <v>0.13089999999999999</v>
      </c>
      <c r="W44" s="4">
        <v>1511</v>
      </c>
      <c r="X44" s="4">
        <v>1428</v>
      </c>
      <c r="Y44" s="109"/>
      <c r="Z44" s="303"/>
    </row>
    <row r="45" spans="1:26">
      <c r="A45" s="70" t="s">
        <v>64</v>
      </c>
      <c r="B45" s="66"/>
      <c r="C45" s="44" t="s">
        <v>136</v>
      </c>
      <c r="D45" s="7" t="s">
        <v>31</v>
      </c>
      <c r="E45" s="128">
        <v>120</v>
      </c>
      <c r="F45" s="146">
        <v>140</v>
      </c>
      <c r="G45" s="4"/>
      <c r="H45" s="24"/>
      <c r="I45" s="128">
        <v>1575</v>
      </c>
      <c r="J45" s="146">
        <f>1669+0.4</f>
        <v>1669.4</v>
      </c>
      <c r="K45" s="4">
        <f t="shared" si="0"/>
        <v>94.400000000000091</v>
      </c>
      <c r="L45" s="277"/>
      <c r="M45" s="79"/>
      <c r="N45" s="79"/>
      <c r="O45" s="67"/>
      <c r="P45" s="24"/>
      <c r="Q45" s="16">
        <v>0.02</v>
      </c>
      <c r="R45" s="16">
        <v>2.1999999999999999E-2</v>
      </c>
      <c r="S45" s="20"/>
      <c r="T45" s="20"/>
      <c r="U45" s="20">
        <v>0.1351</v>
      </c>
      <c r="V45" s="20">
        <v>0.13089999999999999</v>
      </c>
      <c r="W45" s="4">
        <v>1511</v>
      </c>
      <c r="X45" s="4">
        <v>1428</v>
      </c>
      <c r="Y45" s="107"/>
      <c r="Z45" s="303"/>
    </row>
    <row r="46" spans="1:26" ht="38.25" customHeight="1">
      <c r="A46" s="70" t="s">
        <v>65</v>
      </c>
      <c r="B46" s="66"/>
      <c r="C46" s="44" t="s">
        <v>136</v>
      </c>
      <c r="D46" s="7" t="s">
        <v>31</v>
      </c>
      <c r="E46" s="128">
        <v>75</v>
      </c>
      <c r="F46" s="146">
        <v>80</v>
      </c>
      <c r="G46" s="4"/>
      <c r="H46" s="24"/>
      <c r="I46" s="128">
        <v>1162</v>
      </c>
      <c r="J46" s="146">
        <v>179</v>
      </c>
      <c r="K46" s="4">
        <f t="shared" si="0"/>
        <v>-983</v>
      </c>
      <c r="L46" s="141" t="s">
        <v>172</v>
      </c>
      <c r="M46" s="79"/>
      <c r="N46" s="79"/>
      <c r="O46" s="24"/>
      <c r="P46" s="24"/>
      <c r="Q46" s="16">
        <v>0.02</v>
      </c>
      <c r="R46" s="16">
        <v>2.1999999999999999E-2</v>
      </c>
      <c r="S46" s="20"/>
      <c r="T46" s="20"/>
      <c r="U46" s="20">
        <v>0.1351</v>
      </c>
      <c r="V46" s="20">
        <v>0.13089999999999999</v>
      </c>
      <c r="W46" s="4">
        <v>1511</v>
      </c>
      <c r="X46" s="4">
        <v>1428</v>
      </c>
      <c r="Y46" s="107"/>
      <c r="Z46" s="303"/>
    </row>
    <row r="47" spans="1:26" ht="44.25" customHeight="1">
      <c r="A47" s="70" t="s">
        <v>66</v>
      </c>
      <c r="B47" s="66"/>
      <c r="C47" s="44" t="s">
        <v>137</v>
      </c>
      <c r="D47" s="7" t="s">
        <v>31</v>
      </c>
      <c r="E47" s="128">
        <v>507</v>
      </c>
      <c r="F47" s="146">
        <f>588-0.4</f>
        <v>587.6</v>
      </c>
      <c r="G47" s="4"/>
      <c r="H47" s="24"/>
      <c r="I47" s="128">
        <v>16596</v>
      </c>
      <c r="J47" s="146">
        <v>16790</v>
      </c>
      <c r="K47" s="4">
        <f t="shared" si="0"/>
        <v>194</v>
      </c>
      <c r="L47" s="141" t="s">
        <v>173</v>
      </c>
      <c r="M47" s="79"/>
      <c r="N47" s="79"/>
      <c r="O47" s="24"/>
      <c r="P47" s="24"/>
      <c r="Q47" s="16">
        <v>0.02</v>
      </c>
      <c r="R47" s="16">
        <v>2.1999999999999999E-2</v>
      </c>
      <c r="S47" s="20"/>
      <c r="T47" s="20"/>
      <c r="U47" s="20">
        <v>0.1351</v>
      </c>
      <c r="V47" s="20">
        <v>0.13089999999999999</v>
      </c>
      <c r="W47" s="4">
        <v>1511</v>
      </c>
      <c r="X47" s="4">
        <v>1428</v>
      </c>
      <c r="Y47" s="107"/>
      <c r="Z47" s="303"/>
    </row>
    <row r="48" spans="1:26" ht="56.25" customHeight="1">
      <c r="A48" s="70" t="s">
        <v>67</v>
      </c>
      <c r="B48" s="66"/>
      <c r="C48" s="44" t="s">
        <v>138</v>
      </c>
      <c r="D48" s="7" t="s">
        <v>31</v>
      </c>
      <c r="E48" s="128">
        <v>204</v>
      </c>
      <c r="F48" s="147">
        <v>204</v>
      </c>
      <c r="G48" s="4"/>
      <c r="H48" s="24"/>
      <c r="I48" s="128">
        <v>4442</v>
      </c>
      <c r="J48" s="147">
        <f>2270+0.4</f>
        <v>2270.4</v>
      </c>
      <c r="K48" s="4">
        <f t="shared" si="0"/>
        <v>-2171.6</v>
      </c>
      <c r="L48" s="276" t="s">
        <v>174</v>
      </c>
      <c r="M48" s="79"/>
      <c r="N48" s="79"/>
      <c r="O48" s="24"/>
      <c r="P48" s="24"/>
      <c r="Q48" s="16">
        <v>0.02</v>
      </c>
      <c r="R48" s="16">
        <v>2.1999999999999999E-2</v>
      </c>
      <c r="S48" s="20"/>
      <c r="T48" s="20"/>
      <c r="U48" s="20">
        <v>0.1351</v>
      </c>
      <c r="V48" s="20">
        <v>0.13089999999999999</v>
      </c>
      <c r="W48" s="4">
        <v>1511</v>
      </c>
      <c r="X48" s="4">
        <v>1428</v>
      </c>
      <c r="Y48" s="107"/>
      <c r="Z48" s="303"/>
    </row>
    <row r="49" spans="1:26" s="10" customFormat="1" ht="51.75" customHeight="1">
      <c r="A49" s="70" t="s">
        <v>68</v>
      </c>
      <c r="B49" s="66"/>
      <c r="C49" s="76" t="s">
        <v>139</v>
      </c>
      <c r="D49" s="7" t="s">
        <v>31</v>
      </c>
      <c r="E49" s="128">
        <v>380.9</v>
      </c>
      <c r="F49" s="146">
        <v>384</v>
      </c>
      <c r="G49" s="41"/>
      <c r="H49" s="41"/>
      <c r="I49" s="128">
        <v>8006</v>
      </c>
      <c r="J49" s="146">
        <v>4563</v>
      </c>
      <c r="K49" s="4">
        <f t="shared" si="0"/>
        <v>-3443</v>
      </c>
      <c r="L49" s="277"/>
      <c r="M49" s="79"/>
      <c r="N49" s="79"/>
      <c r="O49" s="28"/>
      <c r="P49" s="28"/>
      <c r="Q49" s="16">
        <v>0.02</v>
      </c>
      <c r="R49" s="16">
        <v>2.1999999999999999E-2</v>
      </c>
      <c r="S49" s="20"/>
      <c r="T49" s="20"/>
      <c r="U49" s="20">
        <v>0.1351</v>
      </c>
      <c r="V49" s="20">
        <v>0.13089999999999999</v>
      </c>
      <c r="W49" s="4">
        <v>1511</v>
      </c>
      <c r="X49" s="4">
        <v>1428</v>
      </c>
      <c r="Y49" s="111"/>
      <c r="Z49" s="303"/>
    </row>
    <row r="50" spans="1:26" ht="30">
      <c r="A50" s="70" t="s">
        <v>69</v>
      </c>
      <c r="B50" s="66"/>
      <c r="C50" s="76" t="s">
        <v>140</v>
      </c>
      <c r="D50" s="7" t="s">
        <v>31</v>
      </c>
      <c r="E50" s="128">
        <v>1004.55</v>
      </c>
      <c r="F50" s="146">
        <v>1006</v>
      </c>
      <c r="G50" s="4"/>
      <c r="H50" s="24"/>
      <c r="I50" s="128">
        <v>4983</v>
      </c>
      <c r="J50" s="146">
        <v>5250</v>
      </c>
      <c r="K50" s="4">
        <f t="shared" si="0"/>
        <v>267</v>
      </c>
      <c r="L50" s="276" t="s">
        <v>170</v>
      </c>
      <c r="M50" s="79"/>
      <c r="N50" s="79"/>
      <c r="O50" s="24"/>
      <c r="P50" s="24"/>
      <c r="Q50" s="16">
        <v>0.02</v>
      </c>
      <c r="R50" s="16">
        <v>2.1999999999999999E-2</v>
      </c>
      <c r="S50" s="20"/>
      <c r="T50" s="20"/>
      <c r="U50" s="20">
        <v>0.1351</v>
      </c>
      <c r="V50" s="20">
        <v>0.13089999999999999</v>
      </c>
      <c r="W50" s="4">
        <v>1511</v>
      </c>
      <c r="X50" s="4">
        <v>1428</v>
      </c>
      <c r="Y50" s="107"/>
      <c r="Z50" s="303"/>
    </row>
    <row r="51" spans="1:26" ht="30">
      <c r="A51" s="70" t="s">
        <v>70</v>
      </c>
      <c r="B51" s="66"/>
      <c r="C51" s="44" t="s">
        <v>141</v>
      </c>
      <c r="D51" s="7" t="s">
        <v>31</v>
      </c>
      <c r="E51" s="128">
        <v>75</v>
      </c>
      <c r="F51" s="146">
        <v>255</v>
      </c>
      <c r="G51" s="4"/>
      <c r="H51" s="24"/>
      <c r="I51" s="128">
        <v>586</v>
      </c>
      <c r="J51" s="146">
        <v>1382</v>
      </c>
      <c r="K51" s="4">
        <f t="shared" si="0"/>
        <v>796</v>
      </c>
      <c r="L51" s="287"/>
      <c r="M51" s="79"/>
      <c r="N51" s="79"/>
      <c r="O51" s="24"/>
      <c r="P51" s="24"/>
      <c r="Q51" s="16">
        <v>0.02</v>
      </c>
      <c r="R51" s="16">
        <v>2.1999999999999999E-2</v>
      </c>
      <c r="S51" s="20"/>
      <c r="T51" s="20"/>
      <c r="U51" s="20">
        <v>0.1351</v>
      </c>
      <c r="V51" s="20">
        <v>0.13089999999999999</v>
      </c>
      <c r="W51" s="4">
        <v>1511</v>
      </c>
      <c r="X51" s="4">
        <v>1428</v>
      </c>
      <c r="Y51" s="107"/>
      <c r="Z51" s="303"/>
    </row>
    <row r="52" spans="1:26" ht="30">
      <c r="A52" s="70" t="s">
        <v>71</v>
      </c>
      <c r="B52" s="66"/>
      <c r="C52" s="44" t="s">
        <v>142</v>
      </c>
      <c r="D52" s="7" t="s">
        <v>31</v>
      </c>
      <c r="E52" s="128">
        <v>455.75</v>
      </c>
      <c r="F52" s="146">
        <v>456</v>
      </c>
      <c r="G52" s="4"/>
      <c r="H52" s="24"/>
      <c r="I52" s="128">
        <v>9306</v>
      </c>
      <c r="J52" s="146">
        <v>10327</v>
      </c>
      <c r="K52" s="4">
        <f t="shared" si="0"/>
        <v>1021</v>
      </c>
      <c r="L52" s="277"/>
      <c r="M52" s="79"/>
      <c r="N52" s="79"/>
      <c r="O52" s="24"/>
      <c r="P52" s="24"/>
      <c r="Q52" s="16">
        <v>0.02</v>
      </c>
      <c r="R52" s="16">
        <v>2.1999999999999999E-2</v>
      </c>
      <c r="S52" s="20"/>
      <c r="T52" s="20"/>
      <c r="U52" s="20">
        <v>0.1351</v>
      </c>
      <c r="V52" s="20">
        <v>0.13089999999999999</v>
      </c>
      <c r="W52" s="4">
        <v>1511</v>
      </c>
      <c r="X52" s="4">
        <v>1428</v>
      </c>
      <c r="Y52" s="107"/>
      <c r="Z52" s="303"/>
    </row>
    <row r="53" spans="1:26" ht="35.25" customHeight="1">
      <c r="A53" s="70" t="s">
        <v>72</v>
      </c>
      <c r="B53" s="66"/>
      <c r="C53" s="44" t="s">
        <v>143</v>
      </c>
      <c r="D53" s="7" t="s">
        <v>31</v>
      </c>
      <c r="E53" s="128">
        <v>46.2</v>
      </c>
      <c r="F53" s="146">
        <v>50</v>
      </c>
      <c r="G53" s="4"/>
      <c r="H53" s="24"/>
      <c r="I53" s="128">
        <v>2540</v>
      </c>
      <c r="J53" s="146">
        <v>2237</v>
      </c>
      <c r="K53" s="4">
        <f t="shared" si="0"/>
        <v>-303</v>
      </c>
      <c r="L53" s="276" t="s">
        <v>204</v>
      </c>
      <c r="M53" s="79"/>
      <c r="N53" s="79"/>
      <c r="O53" s="24"/>
      <c r="P53" s="24"/>
      <c r="Q53" s="16">
        <v>0.02</v>
      </c>
      <c r="R53" s="16">
        <v>2.1999999999999999E-2</v>
      </c>
      <c r="S53" s="20"/>
      <c r="T53" s="20"/>
      <c r="U53" s="20">
        <v>0.1351</v>
      </c>
      <c r="V53" s="20">
        <v>0.13089999999999999</v>
      </c>
      <c r="W53" s="4">
        <v>1511</v>
      </c>
      <c r="X53" s="4">
        <v>1428</v>
      </c>
      <c r="Y53" s="107"/>
      <c r="Z53" s="303"/>
    </row>
    <row r="54" spans="1:26" ht="70.5" customHeight="1">
      <c r="A54" s="70" t="s">
        <v>73</v>
      </c>
      <c r="B54" s="66"/>
      <c r="C54" s="76" t="s">
        <v>144</v>
      </c>
      <c r="D54" s="7" t="s">
        <v>31</v>
      </c>
      <c r="E54" s="128">
        <v>429</v>
      </c>
      <c r="F54" s="146">
        <v>480</v>
      </c>
      <c r="G54" s="4"/>
      <c r="H54" s="24"/>
      <c r="I54" s="128">
        <v>11491</v>
      </c>
      <c r="J54" s="146">
        <v>5516</v>
      </c>
      <c r="K54" s="4">
        <f t="shared" si="0"/>
        <v>-5975</v>
      </c>
      <c r="L54" s="287"/>
      <c r="M54" s="79"/>
      <c r="N54" s="79"/>
      <c r="O54" s="24"/>
      <c r="P54" s="24"/>
      <c r="Q54" s="16">
        <v>0.02</v>
      </c>
      <c r="R54" s="16">
        <v>2.1999999999999999E-2</v>
      </c>
      <c r="S54" s="20"/>
      <c r="T54" s="20"/>
      <c r="U54" s="20">
        <v>0.1351</v>
      </c>
      <c r="V54" s="20">
        <v>0.13089999999999999</v>
      </c>
      <c r="W54" s="4">
        <v>1511</v>
      </c>
      <c r="X54" s="4">
        <v>1428</v>
      </c>
      <c r="Y54" s="107"/>
      <c r="Z54" s="303"/>
    </row>
    <row r="55" spans="1:26" ht="47.25" customHeight="1">
      <c r="A55" s="70" t="s">
        <v>79</v>
      </c>
      <c r="B55" s="66"/>
      <c r="C55" s="74" t="s">
        <v>145</v>
      </c>
      <c r="D55" s="7" t="s">
        <v>31</v>
      </c>
      <c r="E55" s="128">
        <v>683</v>
      </c>
      <c r="F55" s="144">
        <v>683</v>
      </c>
      <c r="G55" s="4"/>
      <c r="H55" s="24"/>
      <c r="I55" s="128">
        <v>11024</v>
      </c>
      <c r="J55" s="143">
        <v>5714</v>
      </c>
      <c r="K55" s="4">
        <f t="shared" si="0"/>
        <v>-5310</v>
      </c>
      <c r="L55" s="277"/>
      <c r="M55" s="79"/>
      <c r="N55" s="79"/>
      <c r="O55" s="24"/>
      <c r="P55" s="24"/>
      <c r="Q55" s="16">
        <v>0.02</v>
      </c>
      <c r="R55" s="16">
        <v>2.1999999999999999E-2</v>
      </c>
      <c r="S55" s="20"/>
      <c r="T55" s="20"/>
      <c r="U55" s="20">
        <v>0.1351</v>
      </c>
      <c r="V55" s="20">
        <v>0.13089999999999999</v>
      </c>
      <c r="W55" s="4">
        <v>1511</v>
      </c>
      <c r="X55" s="4">
        <v>1428</v>
      </c>
      <c r="Y55" s="107"/>
      <c r="Z55" s="303"/>
    </row>
    <row r="56" spans="1:26">
      <c r="A56" s="70" t="s">
        <v>80</v>
      </c>
      <c r="B56" s="66"/>
      <c r="C56" s="74" t="s">
        <v>146</v>
      </c>
      <c r="D56" s="297" t="s">
        <v>31</v>
      </c>
      <c r="E56" s="297">
        <v>912</v>
      </c>
      <c r="F56" s="297">
        <v>913</v>
      </c>
      <c r="G56" s="300"/>
      <c r="H56" s="24"/>
      <c r="I56" s="297">
        <v>7878</v>
      </c>
      <c r="J56" s="298">
        <v>7985</v>
      </c>
      <c r="K56" s="300">
        <f t="shared" si="0"/>
        <v>107</v>
      </c>
      <c r="L56" s="284" t="s">
        <v>170</v>
      </c>
      <c r="M56" s="79"/>
      <c r="N56" s="79"/>
      <c r="O56" s="24"/>
      <c r="P56" s="24"/>
      <c r="Q56" s="16">
        <v>0.02</v>
      </c>
      <c r="R56" s="16">
        <v>2.1999999999999999E-2</v>
      </c>
      <c r="S56" s="20"/>
      <c r="T56" s="20"/>
      <c r="U56" s="20">
        <v>0.1351</v>
      </c>
      <c r="V56" s="20">
        <v>0.13089999999999999</v>
      </c>
      <c r="W56" s="4">
        <v>1511</v>
      </c>
      <c r="X56" s="4">
        <v>1428</v>
      </c>
      <c r="Y56" s="107"/>
      <c r="Z56" s="303"/>
    </row>
    <row r="57" spans="1:26" ht="35.25" customHeight="1">
      <c r="A57" s="70" t="s">
        <v>81</v>
      </c>
      <c r="B57" s="66"/>
      <c r="C57" s="74" t="s">
        <v>147</v>
      </c>
      <c r="D57" s="297"/>
      <c r="E57" s="297"/>
      <c r="F57" s="297"/>
      <c r="G57" s="301"/>
      <c r="H57" s="24"/>
      <c r="I57" s="297"/>
      <c r="J57" s="299"/>
      <c r="K57" s="301"/>
      <c r="L57" s="286"/>
      <c r="M57" s="79"/>
      <c r="N57" s="79"/>
      <c r="O57" s="24"/>
      <c r="P57" s="24"/>
      <c r="Q57" s="16">
        <v>0.02</v>
      </c>
      <c r="R57" s="16">
        <v>2.1999999999999999E-2</v>
      </c>
      <c r="S57" s="20"/>
      <c r="T57" s="20"/>
      <c r="U57" s="20">
        <v>0.1351</v>
      </c>
      <c r="V57" s="20">
        <v>0.13089999999999999</v>
      </c>
      <c r="W57" s="4">
        <v>1511</v>
      </c>
      <c r="X57" s="4">
        <v>1428</v>
      </c>
      <c r="Y57" s="107"/>
      <c r="Z57" s="303"/>
    </row>
    <row r="58" spans="1:26" ht="56.25" customHeight="1">
      <c r="A58" s="70" t="s">
        <v>82</v>
      </c>
      <c r="B58" s="66"/>
      <c r="C58" s="74" t="s">
        <v>148</v>
      </c>
      <c r="D58" s="7" t="s">
        <v>31</v>
      </c>
      <c r="E58" s="128">
        <v>271</v>
      </c>
      <c r="F58" s="144">
        <v>280</v>
      </c>
      <c r="G58" s="4"/>
      <c r="H58" s="24"/>
      <c r="I58" s="128">
        <v>9124</v>
      </c>
      <c r="J58" s="143">
        <v>4597</v>
      </c>
      <c r="K58" s="4">
        <f t="shared" si="0"/>
        <v>-4527</v>
      </c>
      <c r="L58" s="284" t="s">
        <v>204</v>
      </c>
      <c r="M58" s="79"/>
      <c r="N58" s="79"/>
      <c r="O58" s="24"/>
      <c r="P58" s="24"/>
      <c r="Q58" s="16">
        <v>0.02</v>
      </c>
      <c r="R58" s="16">
        <v>2.1999999999999999E-2</v>
      </c>
      <c r="S58" s="20"/>
      <c r="T58" s="20"/>
      <c r="U58" s="20">
        <v>0.1351</v>
      </c>
      <c r="V58" s="20">
        <v>0.13089999999999999</v>
      </c>
      <c r="W58" s="4">
        <v>1511</v>
      </c>
      <c r="X58" s="4">
        <v>1428</v>
      </c>
      <c r="Y58" s="107"/>
      <c r="Z58" s="303"/>
    </row>
    <row r="59" spans="1:26" ht="83.25" customHeight="1">
      <c r="A59" s="70" t="s">
        <v>83</v>
      </c>
      <c r="B59" s="66"/>
      <c r="C59" s="74" t="s">
        <v>149</v>
      </c>
      <c r="D59" s="7" t="s">
        <v>31</v>
      </c>
      <c r="E59" s="128">
        <v>314</v>
      </c>
      <c r="F59" s="144">
        <v>324</v>
      </c>
      <c r="G59" s="4"/>
      <c r="H59" s="24"/>
      <c r="I59" s="128">
        <v>12724</v>
      </c>
      <c r="J59" s="143">
        <v>6680</v>
      </c>
      <c r="K59" s="4">
        <f t="shared" si="0"/>
        <v>-6044</v>
      </c>
      <c r="L59" s="286"/>
      <c r="M59" s="79"/>
      <c r="N59" s="79"/>
      <c r="O59" s="24"/>
      <c r="P59" s="24"/>
      <c r="Q59" s="16">
        <v>0.02</v>
      </c>
      <c r="R59" s="16">
        <v>2.1999999999999999E-2</v>
      </c>
      <c r="S59" s="20"/>
      <c r="T59" s="20"/>
      <c r="U59" s="20">
        <v>0.1351</v>
      </c>
      <c r="V59" s="20">
        <v>0.13089999999999999</v>
      </c>
      <c r="W59" s="4">
        <v>1511</v>
      </c>
      <c r="X59" s="4">
        <v>1428</v>
      </c>
      <c r="Y59" s="107"/>
      <c r="Z59" s="303"/>
    </row>
    <row r="60" spans="1:26" ht="60">
      <c r="A60" s="70" t="s">
        <v>84</v>
      </c>
      <c r="B60" s="66"/>
      <c r="C60" s="74" t="s">
        <v>78</v>
      </c>
      <c r="D60" s="128" t="s">
        <v>31</v>
      </c>
      <c r="E60" s="128"/>
      <c r="F60" s="144">
        <v>2677</v>
      </c>
      <c r="G60" s="4"/>
      <c r="H60" s="24"/>
      <c r="I60" s="128"/>
      <c r="J60" s="143">
        <v>89454</v>
      </c>
      <c r="K60" s="4">
        <f t="shared" si="0"/>
        <v>89454</v>
      </c>
      <c r="L60" s="141" t="s">
        <v>202</v>
      </c>
      <c r="M60" s="79"/>
      <c r="N60" s="79"/>
      <c r="O60" s="24"/>
      <c r="P60" s="24"/>
      <c r="Q60" s="16">
        <v>0.02</v>
      </c>
      <c r="R60" s="16">
        <v>2.1999999999999999E-2</v>
      </c>
      <c r="S60" s="20"/>
      <c r="T60" s="20"/>
      <c r="U60" s="20">
        <v>0.1351</v>
      </c>
      <c r="V60" s="20">
        <v>0.13089999999999999</v>
      </c>
      <c r="W60" s="4">
        <v>1511</v>
      </c>
      <c r="X60" s="4">
        <v>1428</v>
      </c>
      <c r="Y60" s="107"/>
      <c r="Z60" s="303"/>
    </row>
    <row r="61" spans="1:26" s="87" customFormat="1" ht="28.5">
      <c r="A61" s="88">
        <v>3</v>
      </c>
      <c r="B61" s="89"/>
      <c r="C61" s="90" t="s">
        <v>150</v>
      </c>
      <c r="D61" s="93"/>
      <c r="E61" s="93"/>
      <c r="F61" s="91"/>
      <c r="G61" s="84"/>
      <c r="H61" s="85"/>
      <c r="I61" s="93">
        <f>I62</f>
        <v>33087</v>
      </c>
      <c r="J61" s="93">
        <f>J62</f>
        <v>33087.243389999996</v>
      </c>
      <c r="K61" s="84">
        <f t="shared" si="0"/>
        <v>0.24338999999599764</v>
      </c>
      <c r="L61" s="92"/>
      <c r="M61" s="92"/>
      <c r="N61" s="92"/>
      <c r="O61" s="85"/>
      <c r="P61" s="85"/>
      <c r="Q61" s="115"/>
      <c r="R61" s="115"/>
      <c r="S61" s="116"/>
      <c r="T61" s="116"/>
      <c r="U61" s="116"/>
      <c r="V61" s="116"/>
      <c r="W61" s="115"/>
      <c r="X61" s="115"/>
      <c r="Y61" s="118"/>
      <c r="Z61" s="303"/>
    </row>
    <row r="62" spans="1:26" s="19" customFormat="1" ht="42.75">
      <c r="A62" s="68"/>
      <c r="B62" s="248"/>
      <c r="C62" s="72" t="s">
        <v>151</v>
      </c>
      <c r="D62" s="9"/>
      <c r="E62" s="6"/>
      <c r="F62" s="249"/>
      <c r="G62" s="22" t="s">
        <v>165</v>
      </c>
      <c r="H62" s="65"/>
      <c r="I62" s="6">
        <f>I63+I65</f>
        <v>33087</v>
      </c>
      <c r="J62" s="6">
        <f>J63+J65</f>
        <v>33087.243389999996</v>
      </c>
      <c r="K62" s="22">
        <f t="shared" si="0"/>
        <v>0.24338999999599764</v>
      </c>
      <c r="L62" s="250"/>
      <c r="M62" s="250"/>
      <c r="N62" s="250"/>
      <c r="O62" s="65"/>
      <c r="P62" s="65"/>
      <c r="Q62" s="241"/>
      <c r="R62" s="241"/>
      <c r="S62" s="242"/>
      <c r="T62" s="242"/>
      <c r="U62" s="242"/>
      <c r="V62" s="242"/>
      <c r="W62" s="241"/>
      <c r="X62" s="241"/>
      <c r="Y62" s="243"/>
      <c r="Z62" s="303"/>
    </row>
    <row r="63" spans="1:26" s="19" customFormat="1" ht="28.5">
      <c r="A63" s="68" t="s">
        <v>34</v>
      </c>
      <c r="B63" s="248"/>
      <c r="C63" s="72" t="s">
        <v>152</v>
      </c>
      <c r="D63" s="9"/>
      <c r="E63" s="9"/>
      <c r="F63" s="249"/>
      <c r="G63" s="22"/>
      <c r="H63" s="65"/>
      <c r="I63" s="9">
        <f>SUM(I64:I64)</f>
        <v>10280</v>
      </c>
      <c r="J63" s="9">
        <f>SUM(J64:J64)</f>
        <v>10280.081349999999</v>
      </c>
      <c r="K63" s="22">
        <f t="shared" si="0"/>
        <v>8.1349999998565181E-2</v>
      </c>
      <c r="L63" s="250"/>
      <c r="M63" s="250"/>
      <c r="N63" s="250"/>
      <c r="O63" s="65"/>
      <c r="P63" s="65"/>
      <c r="Q63" s="241"/>
      <c r="R63" s="241"/>
      <c r="S63" s="242"/>
      <c r="T63" s="242"/>
      <c r="U63" s="242"/>
      <c r="V63" s="242"/>
      <c r="W63" s="241"/>
      <c r="X63" s="241"/>
      <c r="Y63" s="243"/>
      <c r="Z63" s="303"/>
    </row>
    <row r="64" spans="1:26" ht="30">
      <c r="A64" s="69" t="s">
        <v>98</v>
      </c>
      <c r="B64" s="66"/>
      <c r="C64" s="73" t="s">
        <v>153</v>
      </c>
      <c r="D64" s="7" t="s">
        <v>29</v>
      </c>
      <c r="E64" s="7">
        <v>108</v>
      </c>
      <c r="F64" s="272">
        <v>108</v>
      </c>
      <c r="G64" s="4"/>
      <c r="H64" s="24"/>
      <c r="I64" s="126">
        <v>10280</v>
      </c>
      <c r="J64" s="4">
        <f>'[1] ИП ВОДА в ДАРЕМ 2018'!$K$111</f>
        <v>10280.081349999999</v>
      </c>
      <c r="K64" s="4">
        <f t="shared" si="0"/>
        <v>8.1349999998565181E-2</v>
      </c>
      <c r="L64" s="79"/>
      <c r="M64" s="79"/>
      <c r="N64" s="79"/>
      <c r="O64" s="24"/>
      <c r="P64" s="24"/>
      <c r="Q64" s="124">
        <v>0.13</v>
      </c>
      <c r="R64" s="124">
        <v>0.14000000000000001</v>
      </c>
      <c r="S64" s="124">
        <v>0.82</v>
      </c>
      <c r="T64" s="124">
        <v>0.81</v>
      </c>
      <c r="U64" s="20">
        <v>0.1351</v>
      </c>
      <c r="V64" s="20">
        <v>0.13089999999999999</v>
      </c>
      <c r="W64" s="4">
        <v>1511</v>
      </c>
      <c r="X64" s="4">
        <v>1428</v>
      </c>
      <c r="Y64" s="114"/>
      <c r="Z64" s="303"/>
    </row>
    <row r="65" spans="1:26" s="19" customFormat="1" ht="28.5">
      <c r="A65" s="68" t="s">
        <v>90</v>
      </c>
      <c r="B65" s="248"/>
      <c r="C65" s="72" t="s">
        <v>162</v>
      </c>
      <c r="D65" s="9"/>
      <c r="E65" s="9"/>
      <c r="F65" s="9"/>
      <c r="G65" s="22"/>
      <c r="H65" s="65"/>
      <c r="I65" s="9">
        <f>SUM(I66:I70)</f>
        <v>22807</v>
      </c>
      <c r="J65" s="9">
        <f>SUM(J66:J70)</f>
        <v>22807.162039999999</v>
      </c>
      <c r="K65" s="22">
        <f t="shared" si="0"/>
        <v>0.16203999999925145</v>
      </c>
      <c r="L65" s="250"/>
      <c r="M65" s="250"/>
      <c r="N65" s="250"/>
      <c r="O65" s="65"/>
      <c r="P65" s="65"/>
      <c r="Q65" s="241"/>
      <c r="R65" s="241"/>
      <c r="S65" s="242"/>
      <c r="T65" s="242"/>
      <c r="U65" s="242"/>
      <c r="V65" s="242"/>
      <c r="W65" s="241"/>
      <c r="X65" s="241"/>
      <c r="Y65" s="243"/>
      <c r="Z65" s="303"/>
    </row>
    <row r="66" spans="1:26" ht="30">
      <c r="A66" s="69" t="s">
        <v>99</v>
      </c>
      <c r="B66" s="66"/>
      <c r="C66" s="73" t="s">
        <v>154</v>
      </c>
      <c r="D66" s="7" t="s">
        <v>29</v>
      </c>
      <c r="E66" s="7">
        <v>1</v>
      </c>
      <c r="F66" s="272">
        <v>1</v>
      </c>
      <c r="G66" s="4"/>
      <c r="H66" s="24"/>
      <c r="I66" s="8">
        <v>4409</v>
      </c>
      <c r="J66" s="4">
        <f>'[1] ИП ВОДА в ДАРЕМ 2018'!$K$113-'[1] ИП ВОДА в ДАРЕМ 2018'!$O$113</f>
        <v>4409.0831200000002</v>
      </c>
      <c r="K66" s="4">
        <f t="shared" si="0"/>
        <v>8.312000000023545E-2</v>
      </c>
      <c r="L66" s="79"/>
      <c r="M66" s="79"/>
      <c r="N66" s="79"/>
      <c r="O66" s="24"/>
      <c r="P66" s="24"/>
      <c r="Q66" s="124">
        <v>0.13</v>
      </c>
      <c r="R66" s="124">
        <v>0.14000000000000001</v>
      </c>
      <c r="S66" s="124">
        <v>0.82</v>
      </c>
      <c r="T66" s="124">
        <v>0.81</v>
      </c>
      <c r="U66" s="20">
        <v>0.1351</v>
      </c>
      <c r="V66" s="20">
        <v>0.13089999999999999</v>
      </c>
      <c r="W66" s="4">
        <v>1511</v>
      </c>
      <c r="X66" s="4">
        <v>1428</v>
      </c>
      <c r="Y66" s="114"/>
      <c r="Z66" s="303"/>
    </row>
    <row r="67" spans="1:26" ht="30">
      <c r="A67" s="69" t="s">
        <v>100</v>
      </c>
      <c r="B67" s="66"/>
      <c r="C67" s="73" t="s">
        <v>155</v>
      </c>
      <c r="D67" s="7" t="s">
        <v>29</v>
      </c>
      <c r="E67" s="7">
        <v>1</v>
      </c>
      <c r="F67" s="272">
        <v>1</v>
      </c>
      <c r="G67" s="4"/>
      <c r="H67" s="24"/>
      <c r="I67" s="8">
        <v>4409</v>
      </c>
      <c r="J67" s="4">
        <f>'[1] ИП ВОДА в ДАРЕМ 2018'!$L$114-'[1] ИП ВОДА в ДАРЕМ 2018'!$O$114</f>
        <v>4409.0831200000002</v>
      </c>
      <c r="K67" s="4">
        <f t="shared" si="0"/>
        <v>8.312000000023545E-2</v>
      </c>
      <c r="L67" s="79"/>
      <c r="M67" s="79"/>
      <c r="N67" s="79"/>
      <c r="O67" s="24"/>
      <c r="P67" s="24"/>
      <c r="Q67" s="124">
        <v>0.13</v>
      </c>
      <c r="R67" s="124">
        <v>0.14000000000000001</v>
      </c>
      <c r="S67" s="124">
        <v>0.82</v>
      </c>
      <c r="T67" s="124">
        <v>0.81</v>
      </c>
      <c r="U67" s="20">
        <v>0.1351</v>
      </c>
      <c r="V67" s="20">
        <v>0.13089999999999999</v>
      </c>
      <c r="W67" s="4">
        <v>1511</v>
      </c>
      <c r="X67" s="4">
        <v>1428</v>
      </c>
      <c r="Y67" s="114"/>
      <c r="Z67" s="303"/>
    </row>
    <row r="68" spans="1:26" ht="30">
      <c r="A68" s="69" t="s">
        <v>101</v>
      </c>
      <c r="B68" s="66"/>
      <c r="C68" s="73" t="s">
        <v>156</v>
      </c>
      <c r="D68" s="7" t="s">
        <v>29</v>
      </c>
      <c r="E68" s="7">
        <v>1</v>
      </c>
      <c r="F68" s="272">
        <v>1</v>
      </c>
      <c r="G68" s="4"/>
      <c r="H68" s="24"/>
      <c r="I68" s="8">
        <v>4980</v>
      </c>
      <c r="J68" s="4">
        <f>'[1] ИП ВОДА в ДАРЕМ 2018'!$L$115-'[1] ИП ВОДА в ДАРЕМ 2018'!$O$115</f>
        <v>4979.9957999999997</v>
      </c>
      <c r="K68" s="4">
        <f t="shared" si="0"/>
        <v>-4.2000000003099558E-3</v>
      </c>
      <c r="L68" s="79"/>
      <c r="M68" s="79"/>
      <c r="N68" s="79"/>
      <c r="O68" s="24"/>
      <c r="P68" s="24"/>
      <c r="Q68" s="124">
        <v>0.13</v>
      </c>
      <c r="R68" s="124">
        <v>0.14000000000000001</v>
      </c>
      <c r="S68" s="124">
        <v>0.82</v>
      </c>
      <c r="T68" s="124">
        <v>0.81</v>
      </c>
      <c r="U68" s="20">
        <v>0.1351</v>
      </c>
      <c r="V68" s="20">
        <v>0.13089999999999999</v>
      </c>
      <c r="W68" s="4">
        <v>1511</v>
      </c>
      <c r="X68" s="4">
        <v>1428</v>
      </c>
      <c r="Y68" s="114"/>
      <c r="Z68" s="303"/>
    </row>
    <row r="69" spans="1:26" ht="30">
      <c r="A69" s="69" t="s">
        <v>102</v>
      </c>
      <c r="B69" s="66"/>
      <c r="C69" s="73" t="s">
        <v>157</v>
      </c>
      <c r="D69" s="7" t="s">
        <v>29</v>
      </c>
      <c r="E69" s="7">
        <v>2</v>
      </c>
      <c r="F69" s="272">
        <v>2</v>
      </c>
      <c r="G69" s="4"/>
      <c r="H69" s="24"/>
      <c r="I69" s="8">
        <v>4809</v>
      </c>
      <c r="J69" s="4">
        <f>'[1] ИП ВОДА в ДАРЕМ 2018'!$K$116</f>
        <v>4809</v>
      </c>
      <c r="K69" s="4">
        <f t="shared" si="0"/>
        <v>0</v>
      </c>
      <c r="L69" s="79"/>
      <c r="M69" s="79"/>
      <c r="N69" s="79"/>
      <c r="O69" s="24"/>
      <c r="P69" s="24"/>
      <c r="Q69" s="124">
        <v>0.13</v>
      </c>
      <c r="R69" s="124">
        <v>0.14000000000000001</v>
      </c>
      <c r="S69" s="124">
        <v>0.82</v>
      </c>
      <c r="T69" s="124">
        <v>0.81</v>
      </c>
      <c r="U69" s="20">
        <v>0.1351</v>
      </c>
      <c r="V69" s="20">
        <v>0.13089999999999999</v>
      </c>
      <c r="W69" s="4">
        <v>1511</v>
      </c>
      <c r="X69" s="4">
        <v>1428</v>
      </c>
      <c r="Y69" s="114"/>
      <c r="Z69" s="303"/>
    </row>
    <row r="70" spans="1:26" ht="45">
      <c r="A70" s="69" t="s">
        <v>103</v>
      </c>
      <c r="B70" s="66"/>
      <c r="C70" s="73" t="s">
        <v>158</v>
      </c>
      <c r="D70" s="7" t="s">
        <v>29</v>
      </c>
      <c r="E70" s="7">
        <v>3</v>
      </c>
      <c r="F70" s="272">
        <v>3</v>
      </c>
      <c r="G70" s="4"/>
      <c r="H70" s="24"/>
      <c r="I70" s="8">
        <v>4200</v>
      </c>
      <c r="J70" s="4">
        <f>'[1] ИП ВОДА в ДАРЕМ 2018'!$K$117</f>
        <v>4200</v>
      </c>
      <c r="K70" s="4">
        <f t="shared" si="0"/>
        <v>0</v>
      </c>
      <c r="L70" s="79"/>
      <c r="M70" s="79"/>
      <c r="N70" s="79"/>
      <c r="O70" s="24"/>
      <c r="P70" s="24"/>
      <c r="Q70" s="124">
        <v>0.13</v>
      </c>
      <c r="R70" s="124">
        <v>0.14000000000000001</v>
      </c>
      <c r="S70" s="124">
        <v>0.82</v>
      </c>
      <c r="T70" s="124">
        <v>0.81</v>
      </c>
      <c r="U70" s="20">
        <v>0.1351</v>
      </c>
      <c r="V70" s="20">
        <v>0.13089999999999999</v>
      </c>
      <c r="W70" s="4">
        <v>1511</v>
      </c>
      <c r="X70" s="4">
        <v>1428</v>
      </c>
      <c r="Y70" s="114"/>
      <c r="Z70" s="303"/>
    </row>
    <row r="71" spans="1:26" s="257" customFormat="1" ht="42.75">
      <c r="A71" s="88">
        <v>4</v>
      </c>
      <c r="B71" s="251"/>
      <c r="C71" s="90" t="s">
        <v>159</v>
      </c>
      <c r="D71" s="33"/>
      <c r="E71" s="33"/>
      <c r="F71" s="252"/>
      <c r="G71" s="97"/>
      <c r="H71" s="253"/>
      <c r="I71" s="97">
        <f>I72</f>
        <v>488976</v>
      </c>
      <c r="J71" s="97">
        <f>J72</f>
        <v>489225.69082999969</v>
      </c>
      <c r="K71" s="97">
        <f t="shared" si="0"/>
        <v>249.69082999968668</v>
      </c>
      <c r="L71" s="254"/>
      <c r="M71" s="254"/>
      <c r="N71" s="254"/>
      <c r="O71" s="253"/>
      <c r="P71" s="253"/>
      <c r="Q71" s="112"/>
      <c r="R71" s="112"/>
      <c r="S71" s="255"/>
      <c r="T71" s="255"/>
      <c r="U71" s="255"/>
      <c r="V71" s="255"/>
      <c r="W71" s="112"/>
      <c r="X71" s="112"/>
      <c r="Y71" s="256"/>
      <c r="Z71" s="303"/>
    </row>
    <row r="72" spans="1:26" ht="60.75" thickBot="1">
      <c r="A72" s="80" t="s">
        <v>35</v>
      </c>
      <c r="B72" s="66"/>
      <c r="C72" s="81" t="s">
        <v>160</v>
      </c>
      <c r="D72" s="136" t="s">
        <v>198</v>
      </c>
      <c r="E72" s="53">
        <v>1</v>
      </c>
      <c r="F72" s="78">
        <v>1</v>
      </c>
      <c r="G72" s="137" t="s">
        <v>165</v>
      </c>
      <c r="H72" s="82"/>
      <c r="I72" s="127">
        <f>'[2]ИП вода 2018 коррек '!$E$16</f>
        <v>488976</v>
      </c>
      <c r="J72" s="55">
        <f>'[1] ИП ВОДА в ДАРЕМ 2018'!$K$119-'[1] ИП ВОДА в ДАРЕМ 2018'!$O$119</f>
        <v>489225.69082999969</v>
      </c>
      <c r="K72" s="55">
        <f t="shared" si="0"/>
        <v>249.69082999968668</v>
      </c>
      <c r="L72" s="142" t="s">
        <v>164</v>
      </c>
      <c r="M72" s="139"/>
      <c r="N72" s="77"/>
      <c r="O72" s="82"/>
      <c r="P72" s="82"/>
      <c r="Q72" s="119" t="s">
        <v>175</v>
      </c>
      <c r="R72" s="119">
        <v>0.25</v>
      </c>
      <c r="S72" s="119" t="s">
        <v>175</v>
      </c>
      <c r="T72" s="119" t="s">
        <v>175</v>
      </c>
      <c r="U72" s="20">
        <v>0.1351</v>
      </c>
      <c r="V72" s="20">
        <v>0.13089999999999999</v>
      </c>
      <c r="W72" s="4">
        <v>1511</v>
      </c>
      <c r="X72" s="4">
        <v>1428</v>
      </c>
      <c r="Y72" s="120"/>
      <c r="Z72" s="303"/>
    </row>
    <row r="73" spans="1:26" s="98" customFormat="1" ht="48.75" customHeight="1" thickBot="1">
      <c r="A73" s="99"/>
      <c r="B73" s="100"/>
      <c r="C73" s="101" t="s">
        <v>74</v>
      </c>
      <c r="D73" s="100"/>
      <c r="E73" s="100"/>
      <c r="F73" s="102"/>
      <c r="G73" s="103"/>
      <c r="H73" s="104"/>
      <c r="I73" s="103">
        <f>I71+I61+I22+I12</f>
        <v>765681.71282142855</v>
      </c>
      <c r="J73" s="103">
        <f>J71+J61+J22+J12</f>
        <v>801535.09437999979</v>
      </c>
      <c r="K73" s="103">
        <f t="shared" si="0"/>
        <v>35853.381558571244</v>
      </c>
      <c r="L73" s="105"/>
      <c r="M73" s="104"/>
      <c r="N73" s="104"/>
      <c r="O73" s="104"/>
      <c r="P73" s="104"/>
      <c r="Q73" s="121"/>
      <c r="R73" s="121"/>
      <c r="S73" s="122"/>
      <c r="T73" s="122"/>
      <c r="U73" s="122"/>
      <c r="V73" s="122"/>
      <c r="W73" s="121"/>
      <c r="X73" s="121"/>
      <c r="Y73" s="123"/>
      <c r="Z73" s="106"/>
    </row>
    <row r="74" spans="1:26" s="98" customFormat="1" ht="28.5" customHeight="1">
      <c r="A74" s="18"/>
      <c r="B74" s="21"/>
      <c r="C74" s="50"/>
      <c r="D74" s="21"/>
      <c r="E74" s="21"/>
      <c r="F74" s="1"/>
      <c r="G74" s="135"/>
      <c r="H74" s="26"/>
      <c r="I74" s="135"/>
      <c r="J74" s="135"/>
      <c r="K74" s="135"/>
      <c r="L74" s="42"/>
      <c r="M74" s="26"/>
      <c r="N74" s="26"/>
      <c r="O74" s="26"/>
      <c r="P74" s="26"/>
      <c r="Q74" s="129"/>
      <c r="R74" s="129"/>
      <c r="S74" s="15"/>
      <c r="T74" s="15"/>
      <c r="U74" s="15"/>
      <c r="V74" s="15"/>
      <c r="W74" s="135"/>
      <c r="X74" s="135"/>
      <c r="Y74" s="31"/>
      <c r="Z74" s="25"/>
    </row>
    <row r="76" spans="1:26">
      <c r="K76" s="138"/>
    </row>
  </sheetData>
  <mergeCells count="51">
    <mergeCell ref="A6:A9"/>
    <mergeCell ref="E7:F8"/>
    <mergeCell ref="Q6:X6"/>
    <mergeCell ref="L56:L57"/>
    <mergeCell ref="L7:L9"/>
    <mergeCell ref="G7:G9"/>
    <mergeCell ref="M7:N7"/>
    <mergeCell ref="D56:D57"/>
    <mergeCell ref="E56:E57"/>
    <mergeCell ref="I56:I57"/>
    <mergeCell ref="J56:J57"/>
    <mergeCell ref="L58:L59"/>
    <mergeCell ref="F56:F57"/>
    <mergeCell ref="G56:G57"/>
    <mergeCell ref="K56:K57"/>
    <mergeCell ref="U1:Z1"/>
    <mergeCell ref="U2:Z2"/>
    <mergeCell ref="B7:B9"/>
    <mergeCell ref="C7:C9"/>
    <mergeCell ref="D7:D9"/>
    <mergeCell ref="P7:P9"/>
    <mergeCell ref="I7:I9"/>
    <mergeCell ref="J7:J9"/>
    <mergeCell ref="K7:K9"/>
    <mergeCell ref="M8:M9"/>
    <mergeCell ref="N8:N9"/>
    <mergeCell ref="S3:Z3"/>
    <mergeCell ref="Y6:Y9"/>
    <mergeCell ref="Z6:Z9"/>
    <mergeCell ref="L43:L45"/>
    <mergeCell ref="L48:L49"/>
    <mergeCell ref="L50:L52"/>
    <mergeCell ref="L53:L55"/>
    <mergeCell ref="B13:B30"/>
    <mergeCell ref="L24:L26"/>
    <mergeCell ref="B5:Z5"/>
    <mergeCell ref="L27:L28"/>
    <mergeCell ref="L29:L32"/>
    <mergeCell ref="L33:L37"/>
    <mergeCell ref="L39:L42"/>
    <mergeCell ref="Q7:R8"/>
    <mergeCell ref="S7:T8"/>
    <mergeCell ref="U7:V8"/>
    <mergeCell ref="O7:O9"/>
    <mergeCell ref="W7:X8"/>
    <mergeCell ref="B6:G6"/>
    <mergeCell ref="H6:H9"/>
    <mergeCell ref="I6:L6"/>
    <mergeCell ref="M6:P6"/>
    <mergeCell ref="Z12:Z72"/>
    <mergeCell ref="A11:Z11"/>
  </mergeCells>
  <pageMargins left="0.19685039370078741" right="7.874015748031496E-2" top="0.19685039370078741" bottom="0.11811023622047245" header="0.31496062992125984" footer="0.31496062992125984"/>
  <pageSetup paperSize="9" scale="44" fitToWidth="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AA51"/>
  <sheetViews>
    <sheetView tabSelected="1" view="pageBreakPreview" zoomScale="60" workbookViewId="0">
      <pane xSplit="2" ySplit="8" topLeftCell="E9" activePane="bottomRight" state="frozen"/>
      <selection pane="topRight" activeCell="C1" sqref="C1"/>
      <selection pane="bottomLeft" activeCell="A6" sqref="A6"/>
      <selection pane="bottomRight" activeCell="AD15" sqref="AD15"/>
    </sheetView>
  </sheetViews>
  <sheetFormatPr defaultRowHeight="15" outlineLevelRow="1" outlineLevelCol="1"/>
  <cols>
    <col min="1" max="1" width="9.140625" style="149"/>
    <col min="2" max="2" width="10.5703125" style="149" customWidth="1"/>
    <col min="3" max="3" width="31.42578125" style="149" customWidth="1"/>
    <col min="4" max="4" width="10.7109375" style="149" customWidth="1"/>
    <col min="5" max="5" width="9.140625" style="149"/>
    <col min="6" max="6" width="9.140625" style="150"/>
    <col min="7" max="8" width="9.140625" style="149"/>
    <col min="9" max="9" width="9.7109375" style="151" customWidth="1" outlineLevel="1"/>
    <col min="10" max="10" width="9.7109375" style="152" customWidth="1" outlineLevel="1"/>
    <col min="11" max="11" width="11.28515625" style="149" customWidth="1" outlineLevel="1"/>
    <col min="12" max="12" width="20.42578125" style="153" customWidth="1" outlineLevel="1"/>
    <col min="13" max="13" width="15.28515625" style="149" customWidth="1" outlineLevel="1"/>
    <col min="14" max="15" width="10.7109375" style="149" customWidth="1" outlineLevel="1"/>
    <col min="16" max="16" width="9.140625" style="154" customWidth="1" outlineLevel="1"/>
    <col min="17" max="17" width="11" style="149" customWidth="1"/>
    <col min="18" max="22" width="9.140625" style="149" customWidth="1" outlineLevel="1"/>
    <col min="23" max="23" width="9.85546875" style="150" customWidth="1" outlineLevel="1"/>
    <col min="24" max="24" width="7.42578125" style="150" customWidth="1" outlineLevel="1"/>
    <col min="25" max="25" width="18.28515625" style="149" customWidth="1"/>
    <col min="26" max="26" width="16" style="155" customWidth="1"/>
    <col min="27" max="16384" width="9.140625" style="149"/>
  </cols>
  <sheetData>
    <row r="2" spans="1:27">
      <c r="U2" s="306" t="s">
        <v>92</v>
      </c>
      <c r="V2" s="306"/>
      <c r="W2" s="306"/>
      <c r="X2" s="306"/>
      <c r="Y2" s="306"/>
      <c r="Z2" s="306"/>
      <c r="AA2" s="306"/>
    </row>
    <row r="3" spans="1:27" ht="33" customHeight="1">
      <c r="S3" s="314" t="s">
        <v>205</v>
      </c>
      <c r="T3" s="314"/>
      <c r="U3" s="314"/>
      <c r="V3" s="314"/>
      <c r="W3" s="314"/>
      <c r="X3" s="314"/>
      <c r="Y3" s="314"/>
      <c r="Z3" s="314"/>
    </row>
    <row r="4" spans="1:27" ht="32.25" customHeight="1">
      <c r="A4" s="313" t="s">
        <v>163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</row>
    <row r="5" spans="1:27" s="156" customFormat="1" ht="153" customHeight="1" outlineLevel="1">
      <c r="A5" s="307" t="s">
        <v>0</v>
      </c>
      <c r="B5" s="307" t="s">
        <v>1</v>
      </c>
      <c r="C5" s="307"/>
      <c r="D5" s="307"/>
      <c r="E5" s="307"/>
      <c r="F5" s="307"/>
      <c r="G5" s="307"/>
      <c r="H5" s="307" t="s">
        <v>2</v>
      </c>
      <c r="I5" s="307" t="s">
        <v>3</v>
      </c>
      <c r="J5" s="307"/>
      <c r="K5" s="307"/>
      <c r="L5" s="307"/>
      <c r="M5" s="307" t="s">
        <v>4</v>
      </c>
      <c r="N5" s="307"/>
      <c r="O5" s="307"/>
      <c r="P5" s="307"/>
      <c r="Q5" s="307" t="s">
        <v>5</v>
      </c>
      <c r="R5" s="307"/>
      <c r="S5" s="307"/>
      <c r="T5" s="307"/>
      <c r="U5" s="307"/>
      <c r="V5" s="307"/>
      <c r="W5" s="307"/>
      <c r="X5" s="307"/>
      <c r="Y5" s="307" t="s">
        <v>6</v>
      </c>
      <c r="Z5" s="307" t="s">
        <v>7</v>
      </c>
    </row>
    <row r="6" spans="1:27" s="157" customFormat="1" ht="119.25" customHeight="1">
      <c r="A6" s="307"/>
      <c r="B6" s="307" t="s">
        <v>8</v>
      </c>
      <c r="C6" s="307" t="s">
        <v>9</v>
      </c>
      <c r="D6" s="307" t="s">
        <v>10</v>
      </c>
      <c r="E6" s="307" t="s">
        <v>11</v>
      </c>
      <c r="F6" s="307"/>
      <c r="G6" s="307" t="s">
        <v>12</v>
      </c>
      <c r="H6" s="307"/>
      <c r="I6" s="315" t="s">
        <v>13</v>
      </c>
      <c r="J6" s="315" t="s">
        <v>14</v>
      </c>
      <c r="K6" s="307" t="s">
        <v>15</v>
      </c>
      <c r="L6" s="307" t="s">
        <v>16</v>
      </c>
      <c r="M6" s="307" t="s">
        <v>17</v>
      </c>
      <c r="N6" s="307"/>
      <c r="O6" s="320" t="s">
        <v>39</v>
      </c>
      <c r="P6" s="321" t="s">
        <v>37</v>
      </c>
      <c r="Q6" s="307" t="s">
        <v>19</v>
      </c>
      <c r="R6" s="307"/>
      <c r="S6" s="307" t="s">
        <v>20</v>
      </c>
      <c r="T6" s="307"/>
      <c r="U6" s="307" t="s">
        <v>21</v>
      </c>
      <c r="V6" s="307"/>
      <c r="W6" s="307" t="s">
        <v>22</v>
      </c>
      <c r="X6" s="307"/>
      <c r="Y6" s="307"/>
      <c r="Z6" s="307"/>
    </row>
    <row r="7" spans="1:27">
      <c r="A7" s="307"/>
      <c r="B7" s="307"/>
      <c r="C7" s="307"/>
      <c r="D7" s="307"/>
      <c r="E7" s="307"/>
      <c r="F7" s="307"/>
      <c r="G7" s="307"/>
      <c r="H7" s="307"/>
      <c r="I7" s="315"/>
      <c r="J7" s="315"/>
      <c r="K7" s="307"/>
      <c r="L7" s="307"/>
      <c r="M7" s="307" t="s">
        <v>23</v>
      </c>
      <c r="N7" s="307" t="s">
        <v>24</v>
      </c>
      <c r="O7" s="320"/>
      <c r="P7" s="321"/>
      <c r="Q7" s="307"/>
      <c r="R7" s="307"/>
      <c r="S7" s="307"/>
      <c r="T7" s="307"/>
      <c r="U7" s="307"/>
      <c r="V7" s="307"/>
      <c r="W7" s="307"/>
      <c r="X7" s="307"/>
      <c r="Y7" s="307"/>
      <c r="Z7" s="307"/>
    </row>
    <row r="8" spans="1:27" ht="60">
      <c r="A8" s="307"/>
      <c r="B8" s="307"/>
      <c r="C8" s="307"/>
      <c r="D8" s="307"/>
      <c r="E8" s="158" t="s">
        <v>25</v>
      </c>
      <c r="F8" s="158" t="s">
        <v>26</v>
      </c>
      <c r="G8" s="307"/>
      <c r="H8" s="307"/>
      <c r="I8" s="315"/>
      <c r="J8" s="315"/>
      <c r="K8" s="307"/>
      <c r="L8" s="307"/>
      <c r="M8" s="307"/>
      <c r="N8" s="307"/>
      <c r="O8" s="320"/>
      <c r="P8" s="321"/>
      <c r="Q8" s="158" t="s">
        <v>27</v>
      </c>
      <c r="R8" s="158" t="s">
        <v>28</v>
      </c>
      <c r="S8" s="158" t="s">
        <v>27</v>
      </c>
      <c r="T8" s="158" t="s">
        <v>28</v>
      </c>
      <c r="U8" s="158" t="s">
        <v>25</v>
      </c>
      <c r="V8" s="158" t="s">
        <v>26</v>
      </c>
      <c r="W8" s="158" t="s">
        <v>27</v>
      </c>
      <c r="X8" s="158" t="s">
        <v>28</v>
      </c>
      <c r="Y8" s="307"/>
      <c r="Z8" s="307"/>
    </row>
    <row r="9" spans="1:27">
      <c r="A9" s="158">
        <v>1</v>
      </c>
      <c r="B9" s="158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9">
        <v>9</v>
      </c>
      <c r="J9" s="159">
        <v>10</v>
      </c>
      <c r="K9" s="158">
        <v>11</v>
      </c>
      <c r="L9" s="158">
        <v>12</v>
      </c>
      <c r="M9" s="158">
        <v>13</v>
      </c>
      <c r="N9" s="158">
        <v>14</v>
      </c>
      <c r="O9" s="158">
        <v>15</v>
      </c>
      <c r="P9" s="160">
        <v>16</v>
      </c>
      <c r="Q9" s="158">
        <v>17</v>
      </c>
      <c r="R9" s="158">
        <v>18</v>
      </c>
      <c r="S9" s="158">
        <v>19</v>
      </c>
      <c r="T9" s="158">
        <v>20</v>
      </c>
      <c r="U9" s="158">
        <v>21</v>
      </c>
      <c r="V9" s="158">
        <v>22</v>
      </c>
      <c r="W9" s="158">
        <v>23</v>
      </c>
      <c r="X9" s="158">
        <v>24</v>
      </c>
      <c r="Y9" s="158">
        <v>25</v>
      </c>
      <c r="Z9" s="36"/>
    </row>
    <row r="10" spans="1:27" ht="29.25" customHeight="1">
      <c r="A10" s="319" t="s">
        <v>89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</row>
    <row r="11" spans="1:27" s="227" customFormat="1" ht="15.75" customHeight="1">
      <c r="A11" s="220"/>
      <c r="B11" s="308" t="s">
        <v>38</v>
      </c>
      <c r="C11" s="97" t="s">
        <v>178</v>
      </c>
      <c r="D11" s="97"/>
      <c r="E11" s="97">
        <f>E12</f>
        <v>2</v>
      </c>
      <c r="F11" s="97">
        <f>F12</f>
        <v>2</v>
      </c>
      <c r="G11" s="221"/>
      <c r="H11" s="221"/>
      <c r="I11" s="97">
        <f>I12</f>
        <v>1154.9000000000001</v>
      </c>
      <c r="J11" s="97">
        <f>J12</f>
        <v>930</v>
      </c>
      <c r="K11" s="97">
        <f t="shared" ref="K11" si="0">K12</f>
        <v>-224.90000000000009</v>
      </c>
      <c r="L11" s="222"/>
      <c r="M11" s="221"/>
      <c r="N11" s="221"/>
      <c r="O11" s="221"/>
      <c r="P11" s="223"/>
      <c r="Q11" s="224"/>
      <c r="R11" s="224"/>
      <c r="S11" s="224"/>
      <c r="T11" s="224"/>
      <c r="U11" s="221"/>
      <c r="V11" s="221"/>
      <c r="W11" s="225"/>
      <c r="X11" s="225"/>
      <c r="Y11" s="221"/>
      <c r="Z11" s="226"/>
    </row>
    <row r="12" spans="1:27" ht="15" customHeight="1">
      <c r="A12" s="5"/>
      <c r="B12" s="309"/>
      <c r="C12" s="258" t="s">
        <v>179</v>
      </c>
      <c r="D12" s="5"/>
      <c r="E12" s="5">
        <f>E13</f>
        <v>2</v>
      </c>
      <c r="F12" s="5">
        <f>F13</f>
        <v>2</v>
      </c>
      <c r="G12" s="6" t="s">
        <v>165</v>
      </c>
      <c r="H12" s="6"/>
      <c r="I12" s="5">
        <f>I13</f>
        <v>1154.9000000000001</v>
      </c>
      <c r="J12" s="5">
        <f>J13</f>
        <v>930</v>
      </c>
      <c r="K12" s="6">
        <f>J12-I12</f>
        <v>-224.90000000000009</v>
      </c>
      <c r="L12" s="162"/>
      <c r="M12" s="163"/>
      <c r="N12" s="163"/>
      <c r="O12" s="163"/>
      <c r="P12" s="164"/>
      <c r="Q12" s="161"/>
      <c r="R12" s="161"/>
      <c r="S12" s="161"/>
      <c r="T12" s="161"/>
      <c r="U12" s="163"/>
      <c r="V12" s="163"/>
      <c r="W12" s="8"/>
      <c r="X12" s="8"/>
      <c r="Y12" s="163"/>
      <c r="Z12" s="316" t="s">
        <v>77</v>
      </c>
    </row>
    <row r="13" spans="1:27" ht="52.5" customHeight="1">
      <c r="A13" s="5" t="s">
        <v>191</v>
      </c>
      <c r="B13" s="309"/>
      <c r="C13" s="259" t="s">
        <v>180</v>
      </c>
      <c r="D13" s="9"/>
      <c r="E13" s="9">
        <f>E14+E15</f>
        <v>2</v>
      </c>
      <c r="F13" s="9">
        <f>F14+F15</f>
        <v>2</v>
      </c>
      <c r="G13" s="6"/>
      <c r="H13" s="6"/>
      <c r="I13" s="6">
        <f>SUM(I14:I15)</f>
        <v>1154.9000000000001</v>
      </c>
      <c r="J13" s="6">
        <f>SUM(J14:J15)</f>
        <v>930</v>
      </c>
      <c r="K13" s="6">
        <f>J13-I13</f>
        <v>-224.90000000000009</v>
      </c>
      <c r="L13" s="311" t="s">
        <v>200</v>
      </c>
      <c r="M13" s="163"/>
      <c r="N13" s="163"/>
      <c r="O13" s="163"/>
      <c r="P13" s="164"/>
      <c r="Q13" s="161"/>
      <c r="R13" s="161"/>
      <c r="S13" s="161"/>
      <c r="T13" s="161"/>
      <c r="U13" s="163"/>
      <c r="V13" s="163"/>
      <c r="W13" s="8"/>
      <c r="X13" s="8"/>
      <c r="Y13" s="163"/>
      <c r="Z13" s="317"/>
    </row>
    <row r="14" spans="1:27">
      <c r="A14" s="260" t="s">
        <v>86</v>
      </c>
      <c r="B14" s="309"/>
      <c r="C14" s="261" t="s">
        <v>181</v>
      </c>
      <c r="D14" s="128" t="s">
        <v>29</v>
      </c>
      <c r="E14" s="128">
        <v>1</v>
      </c>
      <c r="F14" s="128">
        <v>1</v>
      </c>
      <c r="G14" s="6"/>
      <c r="H14" s="6"/>
      <c r="I14" s="11">
        <v>564.5</v>
      </c>
      <c r="J14" s="11">
        <v>425</v>
      </c>
      <c r="K14" s="11">
        <f>J14-I14</f>
        <v>-139.5</v>
      </c>
      <c r="L14" s="312"/>
      <c r="M14" s="163"/>
      <c r="N14" s="163"/>
      <c r="O14" s="163"/>
      <c r="P14" s="164"/>
      <c r="Q14" s="16">
        <v>0.14000000000000001</v>
      </c>
      <c r="R14" s="16">
        <v>0.15</v>
      </c>
      <c r="S14" s="14">
        <v>0.83099999999999996</v>
      </c>
      <c r="T14" s="14">
        <v>0.82</v>
      </c>
      <c r="U14" s="163"/>
      <c r="V14" s="163"/>
      <c r="W14" s="8"/>
      <c r="X14" s="8"/>
      <c r="Y14" s="163"/>
      <c r="Z14" s="317"/>
    </row>
    <row r="15" spans="1:27" ht="30">
      <c r="A15" s="262" t="s">
        <v>87</v>
      </c>
      <c r="B15" s="309"/>
      <c r="C15" s="261" t="s">
        <v>182</v>
      </c>
      <c r="D15" s="128" t="s">
        <v>29</v>
      </c>
      <c r="E15" s="128">
        <v>1</v>
      </c>
      <c r="F15" s="128">
        <v>1</v>
      </c>
      <c r="G15" s="163"/>
      <c r="H15" s="163"/>
      <c r="I15" s="11">
        <v>590.4</v>
      </c>
      <c r="J15" s="11">
        <v>505</v>
      </c>
      <c r="K15" s="11">
        <f>J15-I15</f>
        <v>-85.399999999999977</v>
      </c>
      <c r="L15" s="162"/>
      <c r="M15" s="35"/>
      <c r="N15" s="163"/>
      <c r="O15" s="163"/>
      <c r="P15" s="165"/>
      <c r="Q15" s="16">
        <v>0.14000000000000001</v>
      </c>
      <c r="R15" s="16">
        <v>0.15</v>
      </c>
      <c r="S15" s="14">
        <v>0.83099999999999996</v>
      </c>
      <c r="T15" s="14">
        <v>0.82</v>
      </c>
      <c r="U15" s="163"/>
      <c r="V15" s="163"/>
      <c r="W15" s="8"/>
      <c r="X15" s="8"/>
      <c r="Y15" s="163"/>
      <c r="Z15" s="317"/>
    </row>
    <row r="16" spans="1:27" s="170" customFormat="1">
      <c r="A16" s="262" t="s">
        <v>96</v>
      </c>
      <c r="B16" s="309"/>
      <c r="C16" s="72" t="s">
        <v>30</v>
      </c>
      <c r="D16" s="128"/>
      <c r="E16" s="263"/>
      <c r="F16" s="263"/>
      <c r="G16" s="6"/>
      <c r="H16" s="166"/>
      <c r="I16" s="128"/>
      <c r="J16" s="11"/>
      <c r="K16" s="6"/>
      <c r="L16" s="167"/>
      <c r="M16" s="48"/>
      <c r="N16" s="166"/>
      <c r="O16" s="166"/>
      <c r="P16" s="168"/>
      <c r="Q16" s="169"/>
      <c r="R16" s="169"/>
      <c r="S16" s="169"/>
      <c r="T16" s="169"/>
      <c r="U16" s="166"/>
      <c r="V16" s="166"/>
      <c r="W16" s="5"/>
      <c r="X16" s="5"/>
      <c r="Y16" s="166"/>
      <c r="Z16" s="317"/>
    </row>
    <row r="17" spans="1:26" s="231" customFormat="1">
      <c r="A17" s="33" t="s">
        <v>192</v>
      </c>
      <c r="B17" s="309"/>
      <c r="C17" s="264" t="s">
        <v>183</v>
      </c>
      <c r="D17" s="33" t="s">
        <v>31</v>
      </c>
      <c r="E17" s="265">
        <f>E18</f>
        <v>798</v>
      </c>
      <c r="F17" s="265">
        <f>F18</f>
        <v>798</v>
      </c>
      <c r="G17" s="228"/>
      <c r="H17" s="228"/>
      <c r="I17" s="265">
        <f t="shared" ref="I17" si="1">I18</f>
        <v>168066</v>
      </c>
      <c r="J17" s="33">
        <v>168066</v>
      </c>
      <c r="K17" s="229"/>
      <c r="L17" s="226"/>
      <c r="M17" s="225"/>
      <c r="N17" s="228"/>
      <c r="O17" s="225"/>
      <c r="P17" s="230"/>
      <c r="Q17" s="224"/>
      <c r="R17" s="224"/>
      <c r="S17" s="235">
        <v>0.85499999999999998</v>
      </c>
      <c r="T17" s="235">
        <v>0.85</v>
      </c>
      <c r="U17" s="228"/>
      <c r="V17" s="228"/>
      <c r="W17" s="84"/>
      <c r="X17" s="84"/>
      <c r="Y17" s="228"/>
      <c r="Z17" s="317"/>
    </row>
    <row r="18" spans="1:26" s="170" customFormat="1" ht="45">
      <c r="A18" s="51" t="s">
        <v>193</v>
      </c>
      <c r="B18" s="309"/>
      <c r="C18" s="73" t="s">
        <v>184</v>
      </c>
      <c r="D18" s="128" t="s">
        <v>31</v>
      </c>
      <c r="E18" s="263">
        <v>798</v>
      </c>
      <c r="F18" s="263">
        <v>798</v>
      </c>
      <c r="G18" s="11" t="s">
        <v>165</v>
      </c>
      <c r="H18" s="171"/>
      <c r="I18" s="128">
        <v>168066</v>
      </c>
      <c r="J18" s="263">
        <v>168066</v>
      </c>
      <c r="K18" s="171">
        <f>J18-I18</f>
        <v>0</v>
      </c>
      <c r="L18" s="9"/>
      <c r="M18" s="171"/>
      <c r="N18" s="171"/>
      <c r="O18" s="171"/>
      <c r="P18" s="171"/>
      <c r="Q18" s="16">
        <v>3.1E-2</v>
      </c>
      <c r="R18" s="16">
        <v>3.5000000000000003E-2</v>
      </c>
      <c r="S18" s="16"/>
      <c r="T18" s="16"/>
      <c r="U18" s="49"/>
      <c r="V18" s="49"/>
      <c r="W18" s="4">
        <v>21799</v>
      </c>
      <c r="X18" s="4">
        <v>22634</v>
      </c>
      <c r="Y18" s="166"/>
      <c r="Z18" s="317"/>
    </row>
    <row r="19" spans="1:26" s="237" customFormat="1" ht="18.75" customHeight="1">
      <c r="A19" s="93" t="s">
        <v>194</v>
      </c>
      <c r="B19" s="309"/>
      <c r="C19" s="90" t="s">
        <v>185</v>
      </c>
      <c r="D19" s="33"/>
      <c r="E19" s="265"/>
      <c r="F19" s="265"/>
      <c r="G19" s="232"/>
      <c r="H19" s="232"/>
      <c r="I19" s="93">
        <f>I20</f>
        <v>250445.5</v>
      </c>
      <c r="J19" s="93">
        <f>J20</f>
        <v>255344.59703</v>
      </c>
      <c r="K19" s="93">
        <f>J19-I19</f>
        <v>4899.0970300000045</v>
      </c>
      <c r="L19" s="233"/>
      <c r="M19" s="220"/>
      <c r="N19" s="232"/>
      <c r="O19" s="220"/>
      <c r="P19" s="234"/>
      <c r="Q19" s="235"/>
      <c r="R19" s="235"/>
      <c r="S19" s="236"/>
      <c r="T19" s="236"/>
      <c r="U19" s="232"/>
      <c r="V19" s="232"/>
      <c r="W19" s="97"/>
      <c r="X19" s="97"/>
      <c r="Y19" s="232"/>
      <c r="Z19" s="317"/>
    </row>
    <row r="20" spans="1:26" s="177" customFormat="1" ht="28.5">
      <c r="A20" s="171">
        <v>3</v>
      </c>
      <c r="B20" s="309"/>
      <c r="C20" s="72" t="s">
        <v>75</v>
      </c>
      <c r="D20" s="126"/>
      <c r="E20" s="9">
        <f>SUM(E21:E23)</f>
        <v>4</v>
      </c>
      <c r="F20" s="9">
        <f>SUM(F21:F23)</f>
        <v>4</v>
      </c>
      <c r="G20" s="9" t="s">
        <v>165</v>
      </c>
      <c r="H20" s="172"/>
      <c r="I20" s="9">
        <f>SUM(I21:I23)</f>
        <v>250445.5</v>
      </c>
      <c r="J20" s="9">
        <f>SUM(J21:J23)</f>
        <v>255344.59703</v>
      </c>
      <c r="K20" s="171">
        <f>J20-I20</f>
        <v>4899.0970300000045</v>
      </c>
      <c r="L20" s="173"/>
      <c r="M20" s="174"/>
      <c r="N20" s="172"/>
      <c r="O20" s="172"/>
      <c r="P20" s="175"/>
      <c r="Q20" s="176"/>
      <c r="R20" s="176"/>
      <c r="S20" s="176"/>
      <c r="T20" s="176"/>
      <c r="U20" s="172"/>
      <c r="V20" s="172"/>
      <c r="W20" s="171"/>
      <c r="X20" s="171"/>
      <c r="Y20" s="172"/>
      <c r="Z20" s="317"/>
    </row>
    <row r="21" spans="1:26" s="170" customFormat="1" ht="102.75" customHeight="1">
      <c r="A21" s="126" t="s">
        <v>34</v>
      </c>
      <c r="B21" s="309"/>
      <c r="C21" s="73" t="s">
        <v>186</v>
      </c>
      <c r="D21" s="126" t="s">
        <v>29</v>
      </c>
      <c r="E21" s="126">
        <v>2</v>
      </c>
      <c r="F21" s="126">
        <v>2</v>
      </c>
      <c r="G21" s="9"/>
      <c r="H21" s="9"/>
      <c r="I21" s="128">
        <v>14859.5</v>
      </c>
      <c r="J21" s="128">
        <f>15026.22903+4732</f>
        <v>19758.229030000002</v>
      </c>
      <c r="K21" s="128">
        <f>J21-I21</f>
        <v>4898.7290300000022</v>
      </c>
      <c r="L21" s="271" t="s">
        <v>201</v>
      </c>
      <c r="M21" s="48"/>
      <c r="N21" s="166"/>
      <c r="O21" s="166"/>
      <c r="P21" s="178"/>
      <c r="Q21" s="12">
        <v>0.28000000000000003</v>
      </c>
      <c r="R21" s="12">
        <v>0.3</v>
      </c>
      <c r="S21" s="14">
        <v>0.48799999999999999</v>
      </c>
      <c r="T21" s="14">
        <v>0.45</v>
      </c>
      <c r="U21" s="166"/>
      <c r="V21" s="166"/>
      <c r="W21" s="5"/>
      <c r="X21" s="5"/>
      <c r="Y21" s="166"/>
      <c r="Z21" s="317"/>
    </row>
    <row r="22" spans="1:26" ht="30">
      <c r="A22" s="126" t="s">
        <v>90</v>
      </c>
      <c r="B22" s="309"/>
      <c r="C22" s="73" t="s">
        <v>187</v>
      </c>
      <c r="D22" s="126" t="s">
        <v>29</v>
      </c>
      <c r="E22" s="126">
        <v>1</v>
      </c>
      <c r="F22" s="126">
        <v>1</v>
      </c>
      <c r="G22" s="163"/>
      <c r="H22" s="163"/>
      <c r="I22" s="128">
        <v>201968.5</v>
      </c>
      <c r="J22" s="128">
        <v>201968.5</v>
      </c>
      <c r="K22" s="128">
        <f t="shared" ref="K22:K23" si="2">J22-I22</f>
        <v>0</v>
      </c>
      <c r="L22" s="162"/>
      <c r="M22" s="35"/>
      <c r="N22" s="35"/>
      <c r="O22" s="163"/>
      <c r="P22" s="164"/>
      <c r="Q22" s="12">
        <v>0.28000000000000003</v>
      </c>
      <c r="R22" s="12">
        <v>0.3</v>
      </c>
      <c r="S22" s="14">
        <v>0.48799999999999999</v>
      </c>
      <c r="T22" s="14">
        <v>0.45</v>
      </c>
      <c r="U22" s="163"/>
      <c r="V22" s="163"/>
      <c r="W22" s="8"/>
      <c r="X22" s="8"/>
      <c r="Y22" s="322"/>
      <c r="Z22" s="317"/>
    </row>
    <row r="23" spans="1:26" ht="20.25" customHeight="1">
      <c r="A23" s="126" t="s">
        <v>195</v>
      </c>
      <c r="B23" s="309"/>
      <c r="C23" s="266" t="s">
        <v>188</v>
      </c>
      <c r="D23" s="126" t="s">
        <v>29</v>
      </c>
      <c r="E23" s="126">
        <v>1</v>
      </c>
      <c r="F23" s="126">
        <v>1</v>
      </c>
      <c r="G23" s="163"/>
      <c r="H23" s="163"/>
      <c r="I23" s="128">
        <v>33617.5</v>
      </c>
      <c r="J23" s="128">
        <v>33617.868000000002</v>
      </c>
      <c r="K23" s="128">
        <f t="shared" si="2"/>
        <v>0.36800000000221189</v>
      </c>
      <c r="L23" s="162"/>
      <c r="M23" s="35"/>
      <c r="N23" s="35"/>
      <c r="O23" s="163"/>
      <c r="P23" s="164"/>
      <c r="Q23" s="12">
        <v>0.28000000000000003</v>
      </c>
      <c r="R23" s="12">
        <v>0.3</v>
      </c>
      <c r="S23" s="14">
        <v>0.48799999999999999</v>
      </c>
      <c r="T23" s="14">
        <v>0.45</v>
      </c>
      <c r="U23" s="163"/>
      <c r="V23" s="163"/>
      <c r="W23" s="8"/>
      <c r="X23" s="8"/>
      <c r="Y23" s="322"/>
      <c r="Z23" s="317"/>
    </row>
    <row r="24" spans="1:26" s="231" customFormat="1" ht="18.75" customHeight="1">
      <c r="A24" s="34" t="s">
        <v>196</v>
      </c>
      <c r="B24" s="309"/>
      <c r="C24" s="267" t="s">
        <v>189</v>
      </c>
      <c r="D24" s="268"/>
      <c r="E24" s="268"/>
      <c r="F24" s="268"/>
      <c r="G24" s="228"/>
      <c r="H24" s="228"/>
      <c r="I24" s="33">
        <f>I25</f>
        <v>213411.5</v>
      </c>
      <c r="J24" s="33">
        <f>J25</f>
        <v>213424.86624999999</v>
      </c>
      <c r="K24" s="93">
        <f>J24-I24</f>
        <v>13.366249999991851</v>
      </c>
      <c r="L24" s="226"/>
      <c r="M24" s="225"/>
      <c r="N24" s="225"/>
      <c r="O24" s="228"/>
      <c r="P24" s="230"/>
      <c r="Q24" s="224"/>
      <c r="R24" s="224"/>
      <c r="S24" s="224"/>
      <c r="T24" s="224"/>
      <c r="U24" s="228"/>
      <c r="V24" s="228"/>
      <c r="W24" s="84"/>
      <c r="X24" s="84"/>
      <c r="Y24" s="322"/>
      <c r="Z24" s="317"/>
    </row>
    <row r="25" spans="1:26" s="170" customFormat="1" ht="51" customHeight="1">
      <c r="A25" s="5">
        <v>4</v>
      </c>
      <c r="B25" s="309"/>
      <c r="C25" s="72" t="s">
        <v>190</v>
      </c>
      <c r="D25" s="5"/>
      <c r="E25" s="5">
        <f>E26</f>
        <v>1</v>
      </c>
      <c r="F25" s="5">
        <f>F26</f>
        <v>1</v>
      </c>
      <c r="G25" s="5" t="s">
        <v>165</v>
      </c>
      <c r="H25" s="166"/>
      <c r="I25" s="6">
        <f>I26</f>
        <v>213411.5</v>
      </c>
      <c r="J25" s="9">
        <v>213424.86624999999</v>
      </c>
      <c r="K25" s="6">
        <f>J25-I25</f>
        <v>13.366249999991851</v>
      </c>
      <c r="L25" s="167"/>
      <c r="M25" s="48"/>
      <c r="N25" s="48"/>
      <c r="O25" s="166"/>
      <c r="P25" s="178"/>
      <c r="Q25" s="169"/>
      <c r="R25" s="169"/>
      <c r="S25" s="169"/>
      <c r="T25" s="169"/>
      <c r="U25" s="166"/>
      <c r="V25" s="166"/>
      <c r="W25" s="5"/>
      <c r="X25" s="5"/>
      <c r="Y25" s="322"/>
      <c r="Z25" s="317"/>
    </row>
    <row r="26" spans="1:26" ht="67.5" customHeight="1">
      <c r="A26" s="269" t="s">
        <v>197</v>
      </c>
      <c r="B26" s="310"/>
      <c r="C26" s="73" t="s">
        <v>160</v>
      </c>
      <c r="D26" s="126" t="s">
        <v>198</v>
      </c>
      <c r="E26" s="126">
        <v>1</v>
      </c>
      <c r="F26" s="126">
        <v>1</v>
      </c>
      <c r="G26" s="163"/>
      <c r="H26" s="163"/>
      <c r="I26" s="128">
        <f>210119.5+4261-969</f>
        <v>213411.5</v>
      </c>
      <c r="J26" s="11">
        <v>213424.86624999999</v>
      </c>
      <c r="K26" s="11">
        <f>J26-I26</f>
        <v>13.366249999991851</v>
      </c>
      <c r="L26" s="274" t="str">
        <f>'ВОДА-2018'!L72</f>
        <v>увеличением объема работ</v>
      </c>
      <c r="M26" s="35"/>
      <c r="N26" s="35"/>
      <c r="O26" s="163"/>
      <c r="P26" s="164"/>
      <c r="Q26" s="161" t="s">
        <v>199</v>
      </c>
      <c r="R26" s="161">
        <v>0.9</v>
      </c>
      <c r="S26" s="161"/>
      <c r="T26" s="161"/>
      <c r="U26" s="163"/>
      <c r="V26" s="163"/>
      <c r="W26" s="8"/>
      <c r="X26" s="8"/>
      <c r="Y26" s="322"/>
      <c r="Z26" s="317"/>
    </row>
    <row r="27" spans="1:26" s="231" customFormat="1" ht="42.75">
      <c r="A27" s="228"/>
      <c r="B27" s="148"/>
      <c r="C27" s="32" t="s">
        <v>76</v>
      </c>
      <c r="D27" s="148"/>
      <c r="E27" s="238"/>
      <c r="F27" s="238"/>
      <c r="G27" s="238"/>
      <c r="H27" s="238"/>
      <c r="I27" s="238">
        <f>I24+I19+I17+I11</f>
        <v>633077.9</v>
      </c>
      <c r="J27" s="238">
        <f>J24+J19+J17+J11</f>
        <v>637765.46328000003</v>
      </c>
      <c r="K27" s="238">
        <f>J27-I27</f>
        <v>4687.5632800000021</v>
      </c>
      <c r="L27" s="148"/>
      <c r="M27" s="238"/>
      <c r="N27" s="238"/>
      <c r="O27" s="239"/>
      <c r="P27" s="239"/>
      <c r="Q27" s="148"/>
      <c r="R27" s="148"/>
      <c r="S27" s="148"/>
      <c r="T27" s="148"/>
      <c r="U27" s="148"/>
      <c r="V27" s="148"/>
      <c r="W27" s="148"/>
      <c r="X27" s="148"/>
      <c r="Y27" s="148"/>
      <c r="Z27" s="318"/>
    </row>
    <row r="28" spans="1:26">
      <c r="A28" s="179"/>
      <c r="B28" s="180"/>
      <c r="C28" s="181"/>
      <c r="D28" s="182"/>
      <c r="E28" s="183"/>
      <c r="F28" s="184"/>
      <c r="G28" s="180"/>
      <c r="H28" s="180"/>
      <c r="I28" s="185"/>
      <c r="J28" s="185"/>
      <c r="K28" s="270"/>
      <c r="L28" s="186"/>
      <c r="M28" s="184"/>
      <c r="N28" s="180"/>
      <c r="O28" s="180"/>
      <c r="P28" s="187"/>
      <c r="Q28" s="180"/>
      <c r="R28" s="180"/>
      <c r="S28" s="180"/>
      <c r="T28" s="180"/>
      <c r="U28" s="180"/>
      <c r="V28" s="180"/>
      <c r="W28" s="184"/>
      <c r="X28" s="184"/>
      <c r="Y28" s="180"/>
      <c r="Z28" s="188"/>
    </row>
    <row r="29" spans="1:26" s="47" customFormat="1" ht="27" customHeight="1">
      <c r="A29" s="189"/>
      <c r="C29" s="190"/>
      <c r="F29" s="150"/>
      <c r="G29" s="152"/>
      <c r="H29" s="191"/>
      <c r="I29" s="191"/>
      <c r="J29" s="152"/>
      <c r="K29" s="152"/>
      <c r="L29" s="192"/>
      <c r="M29" s="191"/>
      <c r="N29" s="191"/>
      <c r="O29" s="191"/>
      <c r="P29" s="191"/>
      <c r="Q29" s="193"/>
      <c r="R29" s="193"/>
      <c r="S29" s="194"/>
      <c r="T29" s="194"/>
      <c r="U29" s="194"/>
      <c r="V29" s="194"/>
      <c r="W29" s="152"/>
      <c r="X29" s="152"/>
      <c r="Y29" s="195"/>
      <c r="Z29" s="196"/>
    </row>
    <row r="30" spans="1:26" s="47" customFormat="1">
      <c r="A30" s="189"/>
      <c r="C30" s="190"/>
      <c r="F30" s="150"/>
      <c r="G30" s="152"/>
      <c r="H30" s="191"/>
      <c r="I30" s="191"/>
      <c r="J30" s="152"/>
      <c r="K30" s="152"/>
      <c r="L30" s="192"/>
      <c r="M30" s="191"/>
      <c r="N30" s="191"/>
      <c r="O30" s="191"/>
      <c r="P30" s="191"/>
      <c r="Q30" s="193"/>
      <c r="R30" s="193"/>
      <c r="S30" s="194"/>
      <c r="T30" s="194"/>
      <c r="U30" s="194"/>
      <c r="V30" s="194"/>
      <c r="W30" s="152"/>
      <c r="X30" s="152"/>
      <c r="Y30" s="195"/>
      <c r="Z30" s="196"/>
    </row>
    <row r="31" spans="1:26" s="47" customFormat="1">
      <c r="A31" s="189"/>
      <c r="C31" s="190"/>
      <c r="F31" s="150"/>
      <c r="G31" s="152"/>
      <c r="H31" s="191"/>
      <c r="I31" s="191"/>
      <c r="J31" s="152"/>
      <c r="K31" s="152"/>
      <c r="L31" s="192"/>
      <c r="M31" s="191"/>
      <c r="N31" s="191"/>
      <c r="O31" s="191"/>
      <c r="P31" s="191"/>
      <c r="Q31" s="193"/>
      <c r="R31" s="193"/>
      <c r="S31" s="194"/>
      <c r="T31" s="194"/>
      <c r="U31" s="194"/>
      <c r="V31" s="194"/>
      <c r="W31" s="152"/>
      <c r="X31" s="152"/>
      <c r="Y31" s="195"/>
      <c r="Z31" s="196"/>
    </row>
    <row r="32" spans="1:26" s="47" customFormat="1">
      <c r="A32" s="189"/>
      <c r="C32" s="190"/>
      <c r="F32" s="150"/>
      <c r="G32" s="152"/>
      <c r="H32" s="191"/>
      <c r="I32" s="191"/>
      <c r="J32" s="152"/>
      <c r="K32" s="152"/>
      <c r="L32" s="192"/>
      <c r="M32" s="191"/>
      <c r="N32" s="191"/>
      <c r="O32" s="191"/>
      <c r="P32" s="191"/>
      <c r="Q32" s="193"/>
      <c r="R32" s="193"/>
      <c r="S32" s="194"/>
      <c r="T32" s="194"/>
      <c r="U32" s="194"/>
      <c r="V32" s="194"/>
      <c r="W32" s="152"/>
      <c r="X32" s="152"/>
      <c r="Y32" s="195"/>
      <c r="Z32" s="196"/>
    </row>
    <row r="33" spans="1:26">
      <c r="A33" s="179"/>
      <c r="B33" s="180"/>
      <c r="C33" s="181"/>
      <c r="D33" s="197"/>
      <c r="E33" s="183"/>
      <c r="F33" s="184"/>
      <c r="G33" s="180"/>
      <c r="H33" s="180"/>
      <c r="I33" s="185"/>
      <c r="J33" s="185"/>
      <c r="K33" s="185"/>
      <c r="L33" s="186"/>
      <c r="M33" s="184"/>
      <c r="N33" s="180"/>
      <c r="O33" s="180"/>
      <c r="P33" s="187"/>
      <c r="Q33" s="180"/>
      <c r="R33" s="180"/>
      <c r="S33" s="180"/>
      <c r="T33" s="180"/>
      <c r="U33" s="180"/>
      <c r="V33" s="180"/>
      <c r="W33" s="184"/>
      <c r="X33" s="184"/>
      <c r="Y33" s="180"/>
      <c r="Z33" s="188"/>
    </row>
    <row r="34" spans="1:26">
      <c r="A34" s="179"/>
      <c r="B34" s="180"/>
      <c r="C34" s="181"/>
      <c r="D34" s="197"/>
      <c r="E34" s="183"/>
      <c r="F34" s="184"/>
      <c r="G34" s="180"/>
      <c r="H34" s="180"/>
      <c r="I34" s="185"/>
      <c r="J34" s="185"/>
      <c r="K34" s="185"/>
      <c r="L34" s="186"/>
      <c r="M34" s="184"/>
      <c r="N34" s="180"/>
      <c r="O34" s="180"/>
      <c r="P34" s="187"/>
      <c r="Q34" s="180"/>
      <c r="R34" s="180"/>
      <c r="S34" s="180"/>
      <c r="T34" s="180"/>
      <c r="U34" s="180"/>
      <c r="V34" s="180"/>
      <c r="W34" s="184"/>
      <c r="X34" s="184"/>
      <c r="Y34" s="180"/>
      <c r="Z34" s="188"/>
    </row>
    <row r="35" spans="1:26">
      <c r="A35" s="198"/>
      <c r="B35" s="180"/>
      <c r="C35" s="181"/>
      <c r="D35" s="197"/>
      <c r="E35" s="183"/>
      <c r="F35" s="184"/>
      <c r="G35" s="180"/>
      <c r="H35" s="180"/>
      <c r="I35" s="185"/>
      <c r="J35" s="185"/>
      <c r="K35" s="185"/>
      <c r="L35" s="186"/>
      <c r="M35" s="184"/>
      <c r="N35" s="180"/>
      <c r="O35" s="180"/>
      <c r="P35" s="187"/>
      <c r="Q35" s="180"/>
      <c r="R35" s="180"/>
      <c r="S35" s="180"/>
      <c r="T35" s="180"/>
      <c r="U35" s="180"/>
      <c r="V35" s="180"/>
      <c r="W35" s="184"/>
      <c r="X35" s="184"/>
      <c r="Y35" s="180"/>
      <c r="Z35" s="188"/>
    </row>
    <row r="36" spans="1:26">
      <c r="A36" s="179"/>
      <c r="B36" s="180"/>
      <c r="C36" s="181"/>
      <c r="D36" s="197"/>
      <c r="E36" s="183"/>
      <c r="F36" s="184"/>
      <c r="G36" s="180"/>
      <c r="H36" s="180"/>
      <c r="I36" s="185"/>
      <c r="J36" s="185"/>
      <c r="K36" s="185"/>
      <c r="L36" s="186"/>
      <c r="M36" s="184"/>
      <c r="N36" s="180"/>
      <c r="O36" s="180"/>
      <c r="P36" s="187"/>
      <c r="Q36" s="180"/>
      <c r="R36" s="180"/>
      <c r="S36" s="180"/>
      <c r="T36" s="180"/>
      <c r="U36" s="180"/>
      <c r="V36" s="180"/>
      <c r="W36" s="184"/>
      <c r="X36" s="184"/>
      <c r="Y36" s="180"/>
      <c r="Z36" s="188"/>
    </row>
    <row r="37" spans="1:26">
      <c r="A37" s="199"/>
      <c r="B37" s="199"/>
      <c r="C37" s="199"/>
      <c r="D37" s="199"/>
      <c r="E37" s="200"/>
      <c r="F37" s="200"/>
      <c r="G37" s="200"/>
      <c r="H37" s="200"/>
      <c r="I37" s="200"/>
      <c r="J37" s="200"/>
      <c r="K37" s="201"/>
      <c r="L37" s="199"/>
      <c r="M37" s="199"/>
      <c r="N37" s="199"/>
      <c r="O37" s="199"/>
      <c r="P37" s="202"/>
      <c r="Q37" s="199"/>
      <c r="R37" s="199"/>
      <c r="S37" s="199"/>
      <c r="T37" s="199"/>
      <c r="U37" s="199"/>
      <c r="V37" s="199"/>
      <c r="W37" s="201"/>
      <c r="X37" s="201"/>
      <c r="Y37" s="199"/>
      <c r="Z37" s="199"/>
    </row>
    <row r="38" spans="1:26">
      <c r="A38" s="203"/>
      <c r="B38" s="180"/>
      <c r="C38" s="199"/>
      <c r="D38" s="204"/>
      <c r="E38" s="205"/>
      <c r="F38" s="184"/>
      <c r="G38" s="180"/>
      <c r="H38" s="180"/>
      <c r="I38" s="206"/>
      <c r="J38" s="185"/>
      <c r="K38" s="180"/>
      <c r="L38" s="186"/>
      <c r="M38" s="180"/>
      <c r="N38" s="180"/>
      <c r="O38" s="180"/>
      <c r="P38" s="187"/>
      <c r="Q38" s="180"/>
      <c r="R38" s="180"/>
      <c r="S38" s="180"/>
      <c r="T38" s="180"/>
      <c r="U38" s="180"/>
      <c r="V38" s="180"/>
      <c r="W38" s="184"/>
      <c r="X38" s="184"/>
      <c r="Y38" s="180"/>
      <c r="Z38" s="188"/>
    </row>
    <row r="39" spans="1:26">
      <c r="A39" s="207"/>
      <c r="B39" s="180"/>
      <c r="C39" s="199"/>
      <c r="D39" s="208"/>
      <c r="E39" s="209"/>
      <c r="F39" s="209"/>
      <c r="G39" s="209"/>
      <c r="H39" s="209"/>
      <c r="I39" s="209"/>
      <c r="J39" s="209"/>
      <c r="K39" s="209"/>
      <c r="L39" s="186"/>
      <c r="M39" s="180"/>
      <c r="N39" s="180"/>
      <c r="O39" s="180"/>
      <c r="P39" s="187"/>
      <c r="Q39" s="180"/>
      <c r="R39" s="180"/>
      <c r="S39" s="180"/>
      <c r="T39" s="180"/>
      <c r="U39" s="180"/>
      <c r="V39" s="180"/>
      <c r="W39" s="184"/>
      <c r="X39" s="184"/>
      <c r="Y39" s="180"/>
      <c r="Z39" s="188"/>
    </row>
    <row r="40" spans="1:26">
      <c r="A40" s="184"/>
      <c r="B40" s="180"/>
      <c r="C40" s="210"/>
      <c r="D40" s="197"/>
      <c r="E40" s="211"/>
      <c r="F40" s="184"/>
      <c r="G40" s="180"/>
      <c r="H40" s="180"/>
      <c r="I40" s="185"/>
      <c r="J40" s="185"/>
      <c r="K40" s="211"/>
      <c r="L40" s="186"/>
      <c r="M40" s="184"/>
      <c r="N40" s="180"/>
      <c r="O40" s="180"/>
      <c r="P40" s="187"/>
      <c r="Q40" s="180"/>
      <c r="R40" s="180"/>
      <c r="S40" s="180"/>
      <c r="T40" s="180"/>
      <c r="U40" s="180"/>
      <c r="V40" s="180"/>
      <c r="W40" s="184"/>
      <c r="X40" s="184"/>
      <c r="Y40" s="180"/>
      <c r="Z40" s="188"/>
    </row>
    <row r="41" spans="1:26">
      <c r="A41" s="212"/>
      <c r="B41" s="180"/>
      <c r="C41" s="210"/>
      <c r="D41" s="197"/>
      <c r="E41" s="211"/>
      <c r="F41" s="184"/>
      <c r="G41" s="180"/>
      <c r="H41" s="180"/>
      <c r="I41" s="185"/>
      <c r="J41" s="185"/>
      <c r="K41" s="211"/>
      <c r="L41" s="186"/>
      <c r="M41" s="184"/>
      <c r="N41" s="180"/>
      <c r="O41" s="184"/>
      <c r="P41" s="187"/>
      <c r="Q41" s="180"/>
      <c r="R41" s="180"/>
      <c r="S41" s="180"/>
      <c r="T41" s="180"/>
      <c r="U41" s="180"/>
      <c r="V41" s="180"/>
      <c r="W41" s="184"/>
      <c r="X41" s="184"/>
      <c r="Y41" s="180"/>
      <c r="Z41" s="188"/>
    </row>
    <row r="42" spans="1:26">
      <c r="A42" s="184"/>
      <c r="B42" s="180"/>
      <c r="C42" s="210"/>
      <c r="D42" s="197"/>
      <c r="E42" s="211"/>
      <c r="F42" s="184"/>
      <c r="G42" s="180"/>
      <c r="H42" s="180"/>
      <c r="I42" s="185"/>
      <c r="J42" s="185"/>
      <c r="K42" s="211"/>
      <c r="L42" s="186"/>
      <c r="M42" s="184"/>
      <c r="N42" s="180"/>
      <c r="O42" s="180"/>
      <c r="P42" s="187"/>
      <c r="Q42" s="180"/>
      <c r="R42" s="180"/>
      <c r="S42" s="180"/>
      <c r="T42" s="180"/>
      <c r="U42" s="180"/>
      <c r="V42" s="180"/>
      <c r="W42" s="184"/>
      <c r="X42" s="184"/>
      <c r="Y42" s="180"/>
      <c r="Z42" s="188"/>
    </row>
    <row r="43" spans="1:26">
      <c r="A43" s="212"/>
      <c r="B43" s="180"/>
      <c r="C43" s="213"/>
      <c r="D43" s="197"/>
      <c r="E43" s="211"/>
      <c r="F43" s="184"/>
      <c r="G43" s="180"/>
      <c r="H43" s="180"/>
      <c r="I43" s="185"/>
      <c r="J43" s="185"/>
      <c r="K43" s="211"/>
      <c r="L43" s="186"/>
      <c r="M43" s="184"/>
      <c r="N43" s="184"/>
      <c r="O43" s="180"/>
      <c r="P43" s="187"/>
      <c r="Q43" s="180"/>
      <c r="R43" s="180"/>
      <c r="S43" s="180"/>
      <c r="T43" s="180"/>
      <c r="U43" s="180"/>
      <c r="V43" s="180"/>
      <c r="W43" s="184"/>
      <c r="X43" s="184"/>
      <c r="Y43" s="180"/>
      <c r="Z43" s="188"/>
    </row>
    <row r="44" spans="1:26">
      <c r="A44" s="212"/>
      <c r="B44" s="180"/>
      <c r="C44" s="213"/>
      <c r="D44" s="197"/>
      <c r="E44" s="211"/>
      <c r="F44" s="184"/>
      <c r="G44" s="180"/>
      <c r="H44" s="180"/>
      <c r="I44" s="185"/>
      <c r="J44" s="185"/>
      <c r="K44" s="211"/>
      <c r="L44" s="186"/>
      <c r="M44" s="184"/>
      <c r="N44" s="180"/>
      <c r="O44" s="180"/>
      <c r="P44" s="187"/>
      <c r="Q44" s="180"/>
      <c r="R44" s="180"/>
      <c r="S44" s="180"/>
      <c r="T44" s="180"/>
      <c r="U44" s="180"/>
      <c r="V44" s="180"/>
      <c r="W44" s="184"/>
      <c r="X44" s="184"/>
      <c r="Y44" s="180"/>
      <c r="Z44" s="188"/>
    </row>
    <row r="45" spans="1:26">
      <c r="A45" s="199"/>
      <c r="B45" s="199"/>
      <c r="C45" s="199"/>
      <c r="D45" s="199"/>
      <c r="E45" s="200"/>
      <c r="F45" s="200"/>
      <c r="G45" s="200"/>
      <c r="H45" s="200"/>
      <c r="I45" s="200"/>
      <c r="J45" s="200"/>
      <c r="K45" s="201"/>
      <c r="L45" s="199"/>
      <c r="M45" s="199"/>
      <c r="N45" s="199"/>
      <c r="O45" s="199"/>
      <c r="P45" s="202"/>
      <c r="Q45" s="199"/>
      <c r="R45" s="199"/>
      <c r="S45" s="199"/>
      <c r="T45" s="199"/>
      <c r="U45" s="199"/>
      <c r="V45" s="199"/>
      <c r="W45" s="201"/>
      <c r="X45" s="201"/>
      <c r="Y45" s="199"/>
      <c r="Z45" s="199"/>
    </row>
    <row r="46" spans="1:26">
      <c r="A46" s="180"/>
      <c r="B46" s="180"/>
      <c r="C46" s="214"/>
      <c r="D46" s="180"/>
      <c r="E46" s="215"/>
      <c r="F46" s="215"/>
      <c r="G46" s="180"/>
      <c r="H46" s="180"/>
      <c r="I46" s="215"/>
      <c r="J46" s="215"/>
      <c r="K46" s="211"/>
      <c r="L46" s="186"/>
      <c r="M46" s="180"/>
      <c r="N46" s="180"/>
      <c r="O46" s="180"/>
      <c r="P46" s="187"/>
      <c r="Q46" s="180"/>
      <c r="R46" s="180"/>
      <c r="S46" s="180"/>
      <c r="T46" s="180"/>
      <c r="U46" s="180"/>
      <c r="V46" s="180"/>
      <c r="W46" s="184"/>
      <c r="X46" s="184"/>
      <c r="Y46" s="180"/>
      <c r="Z46" s="188"/>
    </row>
    <row r="47" spans="1:26">
      <c r="A47" s="180"/>
      <c r="B47" s="180"/>
      <c r="C47" s="216"/>
      <c r="D47" s="180"/>
      <c r="E47" s="183"/>
      <c r="F47" s="183"/>
      <c r="G47" s="180"/>
      <c r="H47" s="180"/>
      <c r="I47" s="217"/>
      <c r="J47" s="217"/>
      <c r="K47" s="211"/>
      <c r="L47" s="186"/>
      <c r="M47" s="180"/>
      <c r="N47" s="180"/>
      <c r="O47" s="180"/>
      <c r="P47" s="187"/>
      <c r="Q47" s="180"/>
      <c r="R47" s="180"/>
      <c r="S47" s="180"/>
      <c r="T47" s="180"/>
      <c r="U47" s="180"/>
      <c r="V47" s="180"/>
      <c r="W47" s="184"/>
      <c r="X47" s="184"/>
      <c r="Y47" s="180"/>
      <c r="Z47" s="188"/>
    </row>
    <row r="48" spans="1:26">
      <c r="A48" s="180"/>
      <c r="B48" s="180"/>
      <c r="C48" s="216"/>
      <c r="D48" s="180"/>
      <c r="E48" s="211"/>
      <c r="F48" s="211"/>
      <c r="G48" s="180"/>
      <c r="H48" s="180"/>
      <c r="I48" s="211"/>
      <c r="J48" s="211"/>
      <c r="K48" s="211"/>
      <c r="L48" s="186"/>
      <c r="M48" s="180"/>
      <c r="N48" s="180"/>
      <c r="O48" s="180"/>
      <c r="P48" s="187"/>
      <c r="Q48" s="180"/>
      <c r="R48" s="180"/>
      <c r="S48" s="180"/>
      <c r="T48" s="180"/>
      <c r="U48" s="180"/>
      <c r="V48" s="180"/>
      <c r="W48" s="184"/>
      <c r="X48" s="184"/>
      <c r="Y48" s="180"/>
      <c r="Z48" s="188"/>
    </row>
    <row r="49" spans="1:26">
      <c r="A49" s="180"/>
      <c r="B49" s="180"/>
      <c r="C49" s="216"/>
      <c r="D49" s="180"/>
      <c r="E49" s="211"/>
      <c r="F49" s="211"/>
      <c r="G49" s="180"/>
      <c r="H49" s="180"/>
      <c r="I49" s="218"/>
      <c r="J49" s="218"/>
      <c r="K49" s="211"/>
      <c r="L49" s="186"/>
      <c r="M49" s="180"/>
      <c r="N49" s="180"/>
      <c r="O49" s="180"/>
      <c r="P49" s="187"/>
      <c r="Q49" s="180"/>
      <c r="R49" s="180"/>
      <c r="S49" s="180"/>
      <c r="T49" s="180"/>
      <c r="U49" s="180"/>
      <c r="V49" s="180"/>
      <c r="W49" s="184"/>
      <c r="X49" s="184"/>
      <c r="Y49" s="180"/>
      <c r="Z49" s="188"/>
    </row>
    <row r="50" spans="1:26">
      <c r="A50" s="180"/>
      <c r="B50" s="180"/>
      <c r="C50" s="216"/>
      <c r="D50" s="180"/>
      <c r="E50" s="211"/>
      <c r="F50" s="211"/>
      <c r="G50" s="180"/>
      <c r="H50" s="180"/>
      <c r="I50" s="211"/>
      <c r="J50" s="211"/>
      <c r="K50" s="211"/>
      <c r="L50" s="186"/>
      <c r="M50" s="180"/>
      <c r="N50" s="180"/>
      <c r="O50" s="180"/>
      <c r="P50" s="187"/>
      <c r="Q50" s="180"/>
      <c r="R50" s="180"/>
      <c r="S50" s="180"/>
      <c r="T50" s="180"/>
      <c r="U50" s="180"/>
      <c r="V50" s="180"/>
      <c r="W50" s="184"/>
      <c r="X50" s="184"/>
      <c r="Y50" s="180"/>
      <c r="Z50" s="188"/>
    </row>
    <row r="51" spans="1:26">
      <c r="A51" s="180"/>
      <c r="B51" s="180"/>
      <c r="C51" s="216"/>
      <c r="D51" s="180"/>
      <c r="E51" s="219"/>
      <c r="F51" s="219"/>
      <c r="G51" s="180"/>
      <c r="H51" s="180"/>
      <c r="I51" s="219"/>
      <c r="J51" s="219"/>
      <c r="K51" s="219"/>
      <c r="L51" s="186"/>
      <c r="M51" s="180"/>
      <c r="N51" s="180"/>
      <c r="O51" s="180"/>
      <c r="P51" s="187"/>
      <c r="Q51" s="180"/>
      <c r="R51" s="180"/>
      <c r="S51" s="180"/>
      <c r="T51" s="180"/>
      <c r="U51" s="180"/>
      <c r="V51" s="180"/>
      <c r="W51" s="184"/>
      <c r="X51" s="184"/>
      <c r="Y51" s="180"/>
      <c r="Z51" s="188"/>
    </row>
  </sheetData>
  <mergeCells count="34">
    <mergeCell ref="P6:P8"/>
    <mergeCell ref="Y22:Y26"/>
    <mergeCell ref="B11:B26"/>
    <mergeCell ref="L13:L14"/>
    <mergeCell ref="A4:Z4"/>
    <mergeCell ref="S3:Z3"/>
    <mergeCell ref="G6:G8"/>
    <mergeCell ref="I6:I8"/>
    <mergeCell ref="J6:J8"/>
    <mergeCell ref="Z12:Z27"/>
    <mergeCell ref="A10:Z10"/>
    <mergeCell ref="Q6:R7"/>
    <mergeCell ref="S6:T7"/>
    <mergeCell ref="U6:V7"/>
    <mergeCell ref="W6:X7"/>
    <mergeCell ref="M7:M8"/>
    <mergeCell ref="N7:N8"/>
    <mergeCell ref="Y5:Y8"/>
    <mergeCell ref="U2:AA2"/>
    <mergeCell ref="Z5:Z8"/>
    <mergeCell ref="K6:K8"/>
    <mergeCell ref="A5:A8"/>
    <mergeCell ref="B5:G5"/>
    <mergeCell ref="H5:H8"/>
    <mergeCell ref="I5:L5"/>
    <mergeCell ref="B6:B8"/>
    <mergeCell ref="C6:C8"/>
    <mergeCell ref="D6:D8"/>
    <mergeCell ref="E6:F7"/>
    <mergeCell ref="M5:P5"/>
    <mergeCell ref="Q5:X5"/>
    <mergeCell ref="L6:L8"/>
    <mergeCell ref="M6:N6"/>
    <mergeCell ref="O6:O8"/>
  </mergeCells>
  <pageMargins left="0.23622047244094491" right="0.15748031496062992" top="0.19685039370078741" bottom="0.11811023622047245" header="0.31496062992125984" footer="0.31496062992125984"/>
  <pageSetup paperSize="9" scale="46" fitToHeight="2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ВОДА-2018</vt:lpstr>
      <vt:lpstr>КАНАЛ-2018</vt:lpstr>
      <vt:lpstr>'ВОДА-2018'!Заголовки_для_печати</vt:lpstr>
      <vt:lpstr>'КАНАЛ-2018'!Заголовки_для_печати</vt:lpstr>
      <vt:lpstr>'ВОДА-2018'!Область_печати</vt:lpstr>
      <vt:lpstr>'КАНАЛ-2018'!Область_печати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2019-04-30T06:55:36Z</dcterms:modified>
</cp:coreProperties>
</file>