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Отчет по исполнению ТС ВОДА" sheetId="1" r:id="rId1"/>
    <sheet name="Отчет по исполнению ТС КАН" sheetId="2" r:id="rId2"/>
  </sheets>
  <definedNames>
    <definedName name="_xlnm.Print_Titles" localSheetId="0">'Отчет по исполнению ТС ВОДА'!$5:$6</definedName>
    <definedName name="_xlnm.Print_Titles" localSheetId="1">'Отчет по исполнению ТС КАН'!$5:$6</definedName>
  </definedNames>
  <calcPr calcId="145621" iterate="1"/>
</workbook>
</file>

<file path=xl/calcChain.xml><?xml version="1.0" encoding="utf-8"?>
<calcChain xmlns="http://schemas.openxmlformats.org/spreadsheetml/2006/main">
  <c r="F101" i="1" l="1"/>
  <c r="F102" i="1"/>
  <c r="F99" i="1"/>
  <c r="F98" i="1"/>
  <c r="F95" i="1"/>
  <c r="F94" i="1"/>
  <c r="F93" i="1"/>
  <c r="F92" i="1"/>
  <c r="F91" i="1"/>
  <c r="F90" i="1"/>
  <c r="F89" i="1"/>
  <c r="F88" i="1"/>
  <c r="F87" i="1"/>
  <c r="F86" i="1"/>
  <c r="F85" i="1"/>
  <c r="F84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59" i="1"/>
  <c r="F58" i="1"/>
  <c r="F57" i="1"/>
  <c r="F56" i="1"/>
  <c r="F54" i="1"/>
  <c r="F53" i="1"/>
  <c r="F52" i="1"/>
  <c r="F51" i="1"/>
  <c r="F50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0" i="1"/>
  <c r="F19" i="1"/>
  <c r="F18" i="1"/>
  <c r="F17" i="1"/>
  <c r="F16" i="1"/>
  <c r="F14" i="1"/>
  <c r="F13" i="1"/>
  <c r="F12" i="1"/>
  <c r="F11" i="1"/>
  <c r="F10" i="1"/>
  <c r="F9" i="1"/>
  <c r="D8" i="2" l="1"/>
  <c r="E21" i="1" l="1"/>
  <c r="F21" i="1" s="1"/>
  <c r="F9" i="2" l="1"/>
  <c r="F10" i="2"/>
  <c r="F11" i="2"/>
  <c r="F12" i="2"/>
  <c r="F14" i="2"/>
  <c r="F15" i="2"/>
  <c r="F16" i="2"/>
  <c r="F17" i="2"/>
  <c r="F18" i="2"/>
  <c r="F19" i="2"/>
  <c r="F21" i="2"/>
  <c r="F22" i="2"/>
  <c r="F23" i="2"/>
  <c r="F24" i="2"/>
  <c r="F26" i="2"/>
  <c r="F27" i="2"/>
  <c r="F28" i="2"/>
  <c r="F29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6" i="2"/>
  <c r="F47" i="2"/>
  <c r="F48" i="2"/>
  <c r="F49" i="2"/>
  <c r="F50" i="2"/>
  <c r="F52" i="2"/>
  <c r="F53" i="2"/>
  <c r="F54" i="2"/>
  <c r="F55" i="2"/>
  <c r="F57" i="2"/>
  <c r="F58" i="2"/>
  <c r="F59" i="2"/>
  <c r="F60" i="2"/>
  <c r="F61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8" i="2"/>
  <c r="F81" i="2"/>
  <c r="F82" i="2"/>
  <c r="F83" i="2"/>
  <c r="F84" i="2"/>
  <c r="F85" i="2"/>
  <c r="F86" i="2"/>
  <c r="F87" i="2"/>
  <c r="F88" i="2"/>
  <c r="F89" i="2"/>
  <c r="F90" i="2"/>
  <c r="F91" i="2"/>
  <c r="F92" i="2"/>
  <c r="F96" i="2"/>
  <c r="E80" i="2"/>
  <c r="D80" i="2"/>
  <c r="D103" i="1"/>
  <c r="D100" i="1"/>
  <c r="F100" i="1" s="1"/>
  <c r="F80" i="2" l="1"/>
  <c r="D25" i="2"/>
  <c r="E97" i="2"/>
  <c r="E98" i="2"/>
  <c r="D13" i="2"/>
  <c r="D56" i="2"/>
  <c r="D62" i="2"/>
  <c r="D51" i="2"/>
  <c r="E56" i="2" l="1"/>
  <c r="F56" i="2" s="1"/>
  <c r="D79" i="2"/>
  <c r="E25" i="2"/>
  <c r="F25" i="2" s="1"/>
  <c r="D45" i="2"/>
  <c r="D30" i="2"/>
  <c r="D20" i="2" s="1"/>
  <c r="D7" i="2" s="1"/>
  <c r="E30" i="2"/>
  <c r="E62" i="2"/>
  <c r="F62" i="2" s="1"/>
  <c r="E51" i="2"/>
  <c r="F51" i="2" s="1"/>
  <c r="F30" i="2" l="1"/>
  <c r="D77" i="2"/>
  <c r="E8" i="2"/>
  <c r="E7" i="2" s="1"/>
  <c r="F7" i="2" s="1"/>
  <c r="E45" i="2"/>
  <c r="F45" i="2" s="1"/>
  <c r="E13" i="2"/>
  <c r="F13" i="2" s="1"/>
  <c r="E20" i="2"/>
  <c r="F20" i="2" s="1"/>
  <c r="D44" i="2" l="1"/>
  <c r="D93" i="2" s="1"/>
  <c r="D95" i="2" s="1"/>
  <c r="F8" i="2"/>
  <c r="E79" i="2"/>
  <c r="F79" i="2" s="1"/>
  <c r="F95" i="2" l="1"/>
  <c r="D97" i="2"/>
  <c r="F97" i="2" s="1"/>
  <c r="D98" i="2"/>
  <c r="F98" i="2" s="1"/>
  <c r="E77" i="2"/>
  <c r="F77" i="2" s="1"/>
  <c r="E44" i="2" l="1"/>
  <c r="F44" i="2" l="1"/>
  <c r="E93" i="2"/>
  <c r="F93" i="2" s="1"/>
  <c r="E94" i="2" l="1"/>
  <c r="F94" i="2" s="1"/>
  <c r="D67" i="1"/>
  <c r="D55" i="1"/>
  <c r="E28" i="1"/>
  <c r="E83" i="1" l="1"/>
  <c r="E34" i="1"/>
  <c r="D34" i="1"/>
  <c r="E60" i="1"/>
  <c r="F60" i="1" s="1"/>
  <c r="D60" i="1"/>
  <c r="D15" i="1"/>
  <c r="D83" i="1"/>
  <c r="D82" i="1" s="1"/>
  <c r="E22" i="1" l="1"/>
  <c r="F34" i="1"/>
  <c r="E82" i="1"/>
  <c r="F82" i="1" s="1"/>
  <c r="F83" i="1"/>
  <c r="E67" i="1"/>
  <c r="F67" i="1" s="1"/>
  <c r="D80" i="1"/>
  <c r="D28" i="1"/>
  <c r="F28" i="1" s="1"/>
  <c r="E15" i="1"/>
  <c r="F15" i="1" s="1"/>
  <c r="E55" i="1"/>
  <c r="F55" i="1" s="1"/>
  <c r="E103" i="1"/>
  <c r="F103" i="1" s="1"/>
  <c r="D8" i="1"/>
  <c r="E8" i="1"/>
  <c r="F8" i="1" s="1"/>
  <c r="D49" i="1"/>
  <c r="E80" i="1" l="1"/>
  <c r="F80" i="1" s="1"/>
  <c r="E49" i="1"/>
  <c r="F49" i="1" s="1"/>
  <c r="D22" i="1"/>
  <c r="D7" i="1" s="1"/>
  <c r="D48" i="1"/>
  <c r="E7" i="1"/>
  <c r="F7" i="1" l="1"/>
  <c r="F22" i="1"/>
  <c r="D96" i="1"/>
  <c r="D97" i="1" s="1"/>
  <c r="E48" i="1"/>
  <c r="E96" i="1" l="1"/>
  <c r="F96" i="1" s="1"/>
  <c r="F48" i="1"/>
  <c r="E97" i="1" l="1"/>
  <c r="F97" i="1" s="1"/>
</calcChain>
</file>

<file path=xl/sharedStrings.xml><?xml version="1.0" encoding="utf-8"?>
<sst xmlns="http://schemas.openxmlformats.org/spreadsheetml/2006/main" count="725" uniqueCount="324">
  <si>
    <t>№ п/п</t>
  </si>
  <si>
    <t>Наименование  показателей</t>
  </si>
  <si>
    <t>I.</t>
  </si>
  <si>
    <t>Затраты на производство товаров и предоставления услуг, всего</t>
  </si>
  <si>
    <t xml:space="preserve">1. </t>
  </si>
  <si>
    <t>Материальные затраты, в т.ч.</t>
  </si>
  <si>
    <t>1.1.</t>
  </si>
  <si>
    <t>материалы на очистку воды</t>
  </si>
  <si>
    <t>1.2.</t>
  </si>
  <si>
    <t xml:space="preserve">з/части на автотранспорт и спец.технику </t>
  </si>
  <si>
    <t>1.3.</t>
  </si>
  <si>
    <t>ГСМ</t>
  </si>
  <si>
    <t>1.4.</t>
  </si>
  <si>
    <t>топливо</t>
  </si>
  <si>
    <t>1.5.</t>
  </si>
  <si>
    <t xml:space="preserve">электроэнергия покупная </t>
  </si>
  <si>
    <t>1.6.</t>
  </si>
  <si>
    <t>покупная вода</t>
  </si>
  <si>
    <t>2.</t>
  </si>
  <si>
    <t>Затраты на оплату труда, в т.ч.</t>
  </si>
  <si>
    <t>2.1.</t>
  </si>
  <si>
    <t>заработная плата</t>
  </si>
  <si>
    <t>2.2.</t>
  </si>
  <si>
    <t>социальный налог, соцстрах</t>
  </si>
  <si>
    <t>2.3.</t>
  </si>
  <si>
    <t>обязательные профессиональные пенсионные взносы</t>
  </si>
  <si>
    <t>2.4.</t>
  </si>
  <si>
    <t>обязательное социальное медицинское страхование</t>
  </si>
  <si>
    <t>3.</t>
  </si>
  <si>
    <t>Амортизация</t>
  </si>
  <si>
    <t>4.</t>
  </si>
  <si>
    <t>Ремонт</t>
  </si>
  <si>
    <t xml:space="preserve">5. </t>
  </si>
  <si>
    <t>Прочие затраты, в т.ч.</t>
  </si>
  <si>
    <t>5.1.</t>
  </si>
  <si>
    <t>услуги связи</t>
  </si>
  <si>
    <t>5.2.</t>
  </si>
  <si>
    <t>плата за воду</t>
  </si>
  <si>
    <t>5.3.</t>
  </si>
  <si>
    <t>командировочные расходы</t>
  </si>
  <si>
    <t>5.4.</t>
  </si>
  <si>
    <t>подготовка кадров</t>
  </si>
  <si>
    <t>5.5.</t>
  </si>
  <si>
    <t>дезинфекция, вывоз мусора</t>
  </si>
  <si>
    <t>5.5.1</t>
  </si>
  <si>
    <t>5.5.2</t>
  </si>
  <si>
    <t>5.6.</t>
  </si>
  <si>
    <t>обязат.виды страхования, в т.ч.</t>
  </si>
  <si>
    <t>5.6.1</t>
  </si>
  <si>
    <t>страхование жизни</t>
  </si>
  <si>
    <t>5.6.2</t>
  </si>
  <si>
    <t>страхование транспорта</t>
  </si>
  <si>
    <t>5.6.3</t>
  </si>
  <si>
    <t>экологическое страхование</t>
  </si>
  <si>
    <t>5.6.5</t>
  </si>
  <si>
    <t>страхование ГПО объектов, деятельность которых связана с причинением вреда 3-м лицам</t>
  </si>
  <si>
    <t>5.7.</t>
  </si>
  <si>
    <t>5.8.</t>
  </si>
  <si>
    <t>другие затраты, в т.ч.</t>
  </si>
  <si>
    <t>5.8.1</t>
  </si>
  <si>
    <t>теплоэнергия</t>
  </si>
  <si>
    <t>5.8.2</t>
  </si>
  <si>
    <t>разрешение на производство земляных работ</t>
  </si>
  <si>
    <t>5.8.3</t>
  </si>
  <si>
    <t>проездные билеты</t>
  </si>
  <si>
    <t>5.8.4</t>
  </si>
  <si>
    <t>госэнергоэкспертиза, энергоаудит</t>
  </si>
  <si>
    <t>5.8.5</t>
  </si>
  <si>
    <t>поверка водомеров и приборов</t>
  </si>
  <si>
    <t>5.8.6</t>
  </si>
  <si>
    <t>диагностика, ТО, техосмотр, регистрация автотранспорта и спецтехники</t>
  </si>
  <si>
    <t>5.8.7</t>
  </si>
  <si>
    <t>материалы для лаборатории</t>
  </si>
  <si>
    <t>5.8.8</t>
  </si>
  <si>
    <t>хозрасходы</t>
  </si>
  <si>
    <t>5.8.9</t>
  </si>
  <si>
    <t>обслуживание  теплосчетчиков и электросчетчиков</t>
  </si>
  <si>
    <t>5.8.10</t>
  </si>
  <si>
    <t>затраты на получение разрешительных документов</t>
  </si>
  <si>
    <t>5.8.11</t>
  </si>
  <si>
    <t>техосблуживание насосных станций</t>
  </si>
  <si>
    <t>5.8.12</t>
  </si>
  <si>
    <t>услуги на изыскательские работы (выкопировка, корректура топосъемки, выбор трассы)</t>
  </si>
  <si>
    <t>5.8.13</t>
  </si>
  <si>
    <t>техобслуживание системы видеонаблюдения</t>
  </si>
  <si>
    <t>II.</t>
  </si>
  <si>
    <t>Расходы периода, всего</t>
  </si>
  <si>
    <t>6.</t>
  </si>
  <si>
    <t>Общие и адм.расходы в т.ч.</t>
  </si>
  <si>
    <t>6.1.</t>
  </si>
  <si>
    <t xml:space="preserve">заработная плата </t>
  </si>
  <si>
    <t>6.2.</t>
  </si>
  <si>
    <t>6.3.</t>
  </si>
  <si>
    <t>6.4.</t>
  </si>
  <si>
    <t>амортизация</t>
  </si>
  <si>
    <t>6.5.</t>
  </si>
  <si>
    <t>расходы на содержание и обслуживание технич. средств управления, узлов связи, вычислит.техники и др.</t>
  </si>
  <si>
    <t>6.6.</t>
  </si>
  <si>
    <t>коммунальные услуги</t>
  </si>
  <si>
    <t>6.6.1</t>
  </si>
  <si>
    <t>6.6.2</t>
  </si>
  <si>
    <t>электроэнергия</t>
  </si>
  <si>
    <t>6.7.</t>
  </si>
  <si>
    <t>6.8.</t>
  </si>
  <si>
    <t>периодическая печать</t>
  </si>
  <si>
    <t>6.9.</t>
  </si>
  <si>
    <t>налоги, в т.ч.</t>
  </si>
  <si>
    <t>6.9.1</t>
  </si>
  <si>
    <t>имущественный налог</t>
  </si>
  <si>
    <t>6.9.2</t>
  </si>
  <si>
    <t>земельный налог</t>
  </si>
  <si>
    <t>6.9.3</t>
  </si>
  <si>
    <t>налог на транспорт</t>
  </si>
  <si>
    <t>6.9.4</t>
  </si>
  <si>
    <t>пользование земельными участками</t>
  </si>
  <si>
    <t>6.9.5</t>
  </si>
  <si>
    <t>радиочастотный спектр</t>
  </si>
  <si>
    <t>6.9.6</t>
  </si>
  <si>
    <t>сбор за проезд тяжеловесного а/транспорта</t>
  </si>
  <si>
    <t>6.11.</t>
  </si>
  <si>
    <t>другие расходы, в т.ч.</t>
  </si>
  <si>
    <t>6.11.1</t>
  </si>
  <si>
    <t>6.11.2</t>
  </si>
  <si>
    <t>6.11.3</t>
  </si>
  <si>
    <t xml:space="preserve">почтовые расходы </t>
  </si>
  <si>
    <t>6.11.4</t>
  </si>
  <si>
    <t>оформление зем.участков, техпаспортов, регистрация имущества</t>
  </si>
  <si>
    <t>6.11.5</t>
  </si>
  <si>
    <t>6.11.6</t>
  </si>
  <si>
    <t>канцтовары, бланки</t>
  </si>
  <si>
    <t>6.11.7</t>
  </si>
  <si>
    <t>юр.услуги, нотариальные услуги</t>
  </si>
  <si>
    <t>6.11.8</t>
  </si>
  <si>
    <t>6.10.10</t>
  </si>
  <si>
    <t>сопровождение программы АВС</t>
  </si>
  <si>
    <t>6.10.11</t>
  </si>
  <si>
    <t>услуги банка</t>
  </si>
  <si>
    <t>6.10.12</t>
  </si>
  <si>
    <t>6.10.13</t>
  </si>
  <si>
    <t>информационные  услуги</t>
  </si>
  <si>
    <t>7.</t>
  </si>
  <si>
    <t>Расходы на содержание службы сбыта</t>
  </si>
  <si>
    <t>7.2</t>
  </si>
  <si>
    <t>7.2.1</t>
  </si>
  <si>
    <t>коммунальные услуги:</t>
  </si>
  <si>
    <t>7.2.1.1</t>
  </si>
  <si>
    <t xml:space="preserve">         теплоэнергия</t>
  </si>
  <si>
    <t>7.2.1.2</t>
  </si>
  <si>
    <t xml:space="preserve">         электроэнергия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</si>
  <si>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</si>
  <si>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</si>
  <si>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</si>
  <si>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</si>
  <si>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</si>
  <si>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</si>
  <si>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</si>
  <si>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</si>
  <si>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</si>
  <si>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III.</t>
  </si>
  <si>
    <t>IY.</t>
  </si>
  <si>
    <t>Всего затрат</t>
  </si>
  <si>
    <t>Y.</t>
  </si>
  <si>
    <t>Прибыль</t>
  </si>
  <si>
    <t>YI.</t>
  </si>
  <si>
    <t>Всего доходов</t>
  </si>
  <si>
    <t>Объемы оказанных услуг</t>
  </si>
  <si>
    <t>тыс.тенге</t>
  </si>
  <si>
    <t>VIII.</t>
  </si>
  <si>
    <t>Тариф без НДС</t>
  </si>
  <si>
    <t>Нормативные потери</t>
  </si>
  <si>
    <t>%</t>
  </si>
  <si>
    <t>ТОО "Қарағанды Су"</t>
  </si>
  <si>
    <t>Затраты на производство товаров и предоставление услуг, всего</t>
  </si>
  <si>
    <t>1.</t>
  </si>
  <si>
    <t xml:space="preserve">Материальные затраты </t>
  </si>
  <si>
    <t xml:space="preserve">ГСМ </t>
  </si>
  <si>
    <t>энергия покупная</t>
  </si>
  <si>
    <t>запчасти (на автотранспорт и спец.технику)</t>
  </si>
  <si>
    <t xml:space="preserve">Затраты на оплату труда </t>
  </si>
  <si>
    <t>2.1</t>
  </si>
  <si>
    <t>2.2</t>
  </si>
  <si>
    <t>2.3</t>
  </si>
  <si>
    <t>2.4</t>
  </si>
  <si>
    <t xml:space="preserve">Ремонт </t>
  </si>
  <si>
    <t>5.</t>
  </si>
  <si>
    <t xml:space="preserve">Прочие затраты </t>
  </si>
  <si>
    <t>5.2</t>
  </si>
  <si>
    <t>ОТ и ТБ</t>
  </si>
  <si>
    <t>5.4</t>
  </si>
  <si>
    <t xml:space="preserve">дезинфекция, вывоз мусора </t>
  </si>
  <si>
    <t>5.5</t>
  </si>
  <si>
    <t>Обязательные виды страхования:</t>
  </si>
  <si>
    <t>обязательное страхование ГПО  работодателя</t>
  </si>
  <si>
    <t>обязательное страхование ГПО  автовладельцев</t>
  </si>
  <si>
    <t>5.5.3</t>
  </si>
  <si>
    <t>обязат.экологическое страхование</t>
  </si>
  <si>
    <t>5.6</t>
  </si>
  <si>
    <t>плата за эмиссии в окружающую среду</t>
  </si>
  <si>
    <t>5.7</t>
  </si>
  <si>
    <t>5.7.1</t>
  </si>
  <si>
    <t>5.7.2</t>
  </si>
  <si>
    <t>5.7.3</t>
  </si>
  <si>
    <t>5.7.4</t>
  </si>
  <si>
    <t>5.7.5</t>
  </si>
  <si>
    <t>диагностика, ТО, техосмотр,регистрация автотранспорта и спецтехники</t>
  </si>
  <si>
    <t>5.7.6</t>
  </si>
  <si>
    <t>5.7.7</t>
  </si>
  <si>
    <t>хозяйственные расходы</t>
  </si>
  <si>
    <t>5.7.8</t>
  </si>
  <si>
    <t>5.7.9</t>
  </si>
  <si>
    <t>5.7.10</t>
  </si>
  <si>
    <t>услуги по очистке сточных вод</t>
  </si>
  <si>
    <t>5.7.11</t>
  </si>
  <si>
    <t>тех.обслуживание насосных станций</t>
  </si>
  <si>
    <t>5.7.12</t>
  </si>
  <si>
    <t>услуги на изыскательские работы (выкопировка,корректура топосъемки, выбор трассы)</t>
  </si>
  <si>
    <t>5.7.13</t>
  </si>
  <si>
    <t>тех.обслуживание системы видеонаблюдения</t>
  </si>
  <si>
    <t>Общие и адм.расходы, в т.ч.</t>
  </si>
  <si>
    <t>6.1</t>
  </si>
  <si>
    <t>заработная плата адм.персонала</t>
  </si>
  <si>
    <t>6.2</t>
  </si>
  <si>
    <t>6.3</t>
  </si>
  <si>
    <t>6.4</t>
  </si>
  <si>
    <t>6.5</t>
  </si>
  <si>
    <t>расходы на содержание  и обслуживание технических средств управления,узлов связи, вычислительной техники и т.д.</t>
  </si>
  <si>
    <t>6.6</t>
  </si>
  <si>
    <t xml:space="preserve">коммунальные услуги </t>
  </si>
  <si>
    <t xml:space="preserve">     теплоэнергия</t>
  </si>
  <si>
    <t xml:space="preserve">     электроэнергия</t>
  </si>
  <si>
    <t>6.7</t>
  </si>
  <si>
    <t>6.8</t>
  </si>
  <si>
    <t>печать периодическая</t>
  </si>
  <si>
    <t>6.9</t>
  </si>
  <si>
    <t xml:space="preserve">налоги: </t>
  </si>
  <si>
    <t>6.10</t>
  </si>
  <si>
    <t xml:space="preserve">другие расходы </t>
  </si>
  <si>
    <t>6.10.1</t>
  </si>
  <si>
    <t>содержание служебного транспорта</t>
  </si>
  <si>
    <t>6.10.2</t>
  </si>
  <si>
    <t>6.10.3</t>
  </si>
  <si>
    <t>почтовые расходы</t>
  </si>
  <si>
    <t>6.10.4</t>
  </si>
  <si>
    <t>оформление земельных участков, тех.паспортов,регистрация имущества</t>
  </si>
  <si>
    <t>6.10.5</t>
  </si>
  <si>
    <t>6.10.6</t>
  </si>
  <si>
    <t>аудиторские услуги</t>
  </si>
  <si>
    <t>6.10.7</t>
  </si>
  <si>
    <t>6.10.8</t>
  </si>
  <si>
    <t>6.10.9</t>
  </si>
  <si>
    <t>сопровожд.программы АВС</t>
  </si>
  <si>
    <t>информационные услуги</t>
  </si>
  <si>
    <t xml:space="preserve">Расходы на содержание службы сбыта </t>
  </si>
  <si>
    <t>7.1</t>
  </si>
  <si>
    <t>другие  затраты</t>
  </si>
  <si>
    <t xml:space="preserve">    электроэнергия</t>
  </si>
  <si>
    <t>услуги охранного мониторинга</t>
  </si>
  <si>
    <t>7.2.11</t>
  </si>
  <si>
    <t>услуги по вводу информации  в базу данных, обработке платежей ,печати счетов-квитанций,счетов-фактур,разноске квитанций.</t>
  </si>
  <si>
    <t>8</t>
  </si>
  <si>
    <t>Расходы на выплату вознаграждений</t>
  </si>
  <si>
    <t>Всего затрат на предоставление услуги</t>
  </si>
  <si>
    <t>IV.</t>
  </si>
  <si>
    <t>Доход (РБА*СП)</t>
  </si>
  <si>
    <t>V.</t>
  </si>
  <si>
    <t>VI.</t>
  </si>
  <si>
    <t>VII.</t>
  </si>
  <si>
    <t>поверка водомеров и приборов учета</t>
  </si>
  <si>
    <t xml:space="preserve">содержание служебного автотранспорта </t>
  </si>
  <si>
    <t>Сведения об исполнении тарифной сметы на регулируемые услуги водоснабжения</t>
  </si>
  <si>
    <t>Сведения об исполнении тарифной сметы на регулируемые услуги водоотведения</t>
  </si>
  <si>
    <t>Снижение расходов за счет реализации мероприятий инвестиционной программы- установка GPS на спец и автотехнику</t>
  </si>
  <si>
    <t>Расход электроэнергии в пределах утвержденной тарифной сметы</t>
  </si>
  <si>
    <t>В соответствии с Законом РК  от  16.11.2015 г. № 405-V  "Об обязательном социальном медицинском страховании"</t>
  </si>
  <si>
    <t>Расход в связи с сезонностью работ   по аварийным работам</t>
  </si>
  <si>
    <t>По факту</t>
  </si>
  <si>
    <t>приказ №156-ОД от 24.11.2017 г.</t>
  </si>
  <si>
    <t>По фактическим объемам ТБО</t>
  </si>
  <si>
    <t>В пределах утвержденной тарифной сметы</t>
  </si>
  <si>
    <t>Уменьшение фактических выбросов в атмосферу, связанное со снижением расхода ГСМ</t>
  </si>
  <si>
    <t>Сокращение административных расходов</t>
  </si>
  <si>
    <t>Экономия по результатам тендерных процедур и снижение адм.расходов</t>
  </si>
  <si>
    <t>Согласно письму РГУ "Комитета гос. контроля в области связи, информатизации и СМИ" от 09.01.2017 г. за №16-1/3026 ранее выданное разрешение на право использования радиочастотного спектра отменено</t>
  </si>
  <si>
    <t>Увеличение стоимости услуг согласно договору</t>
  </si>
  <si>
    <t xml:space="preserve">Снижение базовой ставки и поправочного коэффициента </t>
  </si>
  <si>
    <t>Обслуживание  дополнительно установленных точек интернета на абонентских участках города для обслуживания потребителей</t>
  </si>
  <si>
    <t>Проведение ремонтных работ в соответствии с графиком и сезонностью</t>
  </si>
  <si>
    <t>Ставки платы  согласно решению VIII сессии Карагандинсукого областного маслихата от 30.03.2017г № 162</t>
  </si>
  <si>
    <t>В процессе тендерных процедур</t>
  </si>
  <si>
    <t>Работы запланированы на 4 квартал 2018 г.</t>
  </si>
  <si>
    <t>В связи с сезонностью ремонтных работ затраты не осуществлялись</t>
  </si>
  <si>
    <t>Экономия по результатам тендерных процедур</t>
  </si>
  <si>
    <t>В утвержденной тарифной смете в адм.расходах не предусмотрен рост тарифа на теплоэнергию с 01.01.2016 г.</t>
  </si>
  <si>
    <t>В соотвествии с изменениями в Налоговый кодекс  с 1 января 2018 года</t>
  </si>
  <si>
    <t xml:space="preserve">Расходы на выплату вознаграждений </t>
  </si>
  <si>
    <t xml:space="preserve"> снижения потребления теплоэнергии в связи с выполнением мероприятий инвестиционной программы- установкой автоматизированных тепловых пунктов</t>
  </si>
  <si>
    <t>Экономия в связи с проводимыми мероприятиями по энергосбережению, разработанными по итогам энергоаудита предприятия</t>
  </si>
  <si>
    <t xml:space="preserve">плановые затраты во втором полугодии согласно Налоговому кодексу </t>
  </si>
  <si>
    <t>плановые затраты во втором полугодии согласно графика строительных работ</t>
  </si>
  <si>
    <t>Экономия ГСМ в результате внедрения мероприятий инвестиционной программы- установки GPS на автотранспорт и спецтехнику</t>
  </si>
  <si>
    <t>снижение количества проездных билетов</t>
  </si>
  <si>
    <t xml:space="preserve">изменение условий обслуживания, снижение комисионных расходов </t>
  </si>
  <si>
    <t>В утвержденной тарифной смете не предусмотрены расходы на коммунальные услуги здания службы Сбыта</t>
  </si>
  <si>
    <t xml:space="preserve">Изменение условий договора на льготное обслуживание </t>
  </si>
  <si>
    <t>По результатам тендерных процедур снижение цены</t>
  </si>
  <si>
    <t>По результатам тендерных процедур рост стоимости услуг</t>
  </si>
  <si>
    <t>Согласно договору</t>
  </si>
  <si>
    <t>Погашение вознаграждений по бюджетному кредитованию по программе "Нурлы жол" в соответствии с графиком выплаты</t>
  </si>
  <si>
    <t>Снижение нормативных потерь вследствие проведения капитальных ремонтов сетей</t>
  </si>
  <si>
    <t>увеличение затрат за счет роста цены на уголь</t>
  </si>
  <si>
    <t>Работы запланированы на 3 квартал 2018 г.</t>
  </si>
  <si>
    <t>работы не завершены</t>
  </si>
  <si>
    <t>по результатам тендерных процедур удорожание стоимости услуги</t>
  </si>
  <si>
    <t>увеличение количества диагностируемого автотранспорта</t>
  </si>
  <si>
    <t>Снижение себестоимости услуги</t>
  </si>
  <si>
    <t>Отчетный период 2018 год (январь - апрель)</t>
  </si>
  <si>
    <t>Предусмотрено в утвержденной тарифной смете
на 2018 год</t>
  </si>
  <si>
    <t>Фактически сложившиеся показатели тарифной сметы
за 4 месяца 2018 г.</t>
  </si>
  <si>
    <t>Причины отклонений</t>
  </si>
  <si>
    <t>Откл.
в %</t>
  </si>
  <si>
    <r>
      <t>тыс.м</t>
    </r>
    <r>
      <rPr>
        <b/>
        <vertAlign val="superscript"/>
        <sz val="11"/>
        <rFont val="Times New Roman"/>
        <family val="1"/>
        <charset val="204"/>
      </rPr>
      <t>3</t>
    </r>
  </si>
  <si>
    <r>
      <t>тенге/м</t>
    </r>
    <r>
      <rPr>
        <b/>
        <vertAlign val="superscript"/>
        <sz val="11"/>
        <rFont val="Times New Roman"/>
        <family val="1"/>
        <charset val="204"/>
      </rPr>
      <t>3</t>
    </r>
  </si>
  <si>
    <t>Ед.
изм.</t>
  </si>
  <si>
    <t>услуги по вводу информации в базу данных, обработке платежей, печати сч-квитанц., сч-факт, разноске квитанц.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</si>
</sst>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"/>
    <numFmt numFmtId="167" formatCode="0.0%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b/>
      <sz val="12"/>
      <color indexed="8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 Cyr"/>
      <charset val="204"/>
    </font>
    <font>
      <b/>
      <sz val="11"/>
      <name val="Times New Roman Cyr"/>
      <charset val="204"/>
    </font>
    <font>
      <sz val="8"/>
      <name val="Arial"/>
      <family val="2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color indexed="8"/>
      <name val="Times New Roman Cyr"/>
      <family val="1"/>
      <charset val="204"/>
    </font>
    <font>
      <b/>
      <sz val="11"/>
      <color indexed="8"/>
      <name val="Times New Roman Cyr"/>
      <family val="1"/>
      <charset val="204"/>
    </font>
    <font>
      <sz val="11"/>
      <color indexed="8"/>
      <name val="Times New Roman Cyr"/>
      <charset val="204"/>
    </font>
    <font>
      <b/>
      <vertAlign val="superscript"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8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0" fontId="27" fillId="0" borderId="0">
      <alignment horizontal="left"/>
    </xf>
  </cellStyleXfs>
  <cellXfs count="159">
    <xf numFmtId="0" fontId="0" fillId="0" borderId="0" xfId="0"/>
    <xf numFmtId="0" fontId="7" fillId="0" borderId="0" xfId="0" applyFont="1" applyFill="1"/>
    <xf numFmtId="0" fontId="0" fillId="0" borderId="0" xfId="0" applyFill="1"/>
    <xf numFmtId="3" fontId="12" fillId="0" borderId="3" xfId="3" applyNumberFormat="1" applyFont="1" applyFill="1" applyBorder="1" applyAlignment="1">
      <alignment horizontal="center" vertical="center"/>
    </xf>
    <xf numFmtId="165" fontId="14" fillId="0" borderId="3" xfId="3" applyNumberFormat="1" applyFont="1" applyFill="1" applyBorder="1" applyAlignment="1">
      <alignment horizontal="center" vertical="center"/>
    </xf>
    <xf numFmtId="3" fontId="14" fillId="0" borderId="3" xfId="3" applyNumberFormat="1" applyFont="1" applyFill="1" applyBorder="1" applyAlignment="1">
      <alignment horizontal="center" vertical="center"/>
    </xf>
    <xf numFmtId="3" fontId="6" fillId="0" borderId="3" xfId="3" applyNumberFormat="1" applyFont="1" applyFill="1" applyBorder="1" applyAlignment="1">
      <alignment horizontal="center" vertical="center"/>
    </xf>
    <xf numFmtId="49" fontId="14" fillId="0" borderId="3" xfId="3" applyNumberFormat="1" applyFont="1" applyFill="1" applyBorder="1" applyAlignment="1">
      <alignment horizontal="center" vertical="center"/>
    </xf>
    <xf numFmtId="165" fontId="6" fillId="0" borderId="3" xfId="3" applyNumberFormat="1" applyFont="1" applyFill="1" applyBorder="1" applyAlignment="1">
      <alignment horizontal="center" vertical="center"/>
    </xf>
    <xf numFmtId="3" fontId="15" fillId="0" borderId="3" xfId="3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" fontId="12" fillId="0" borderId="3" xfId="3" applyNumberFormat="1" applyFont="1" applyFill="1" applyBorder="1" applyAlignment="1">
      <alignment horizontal="center" vertical="center"/>
    </xf>
    <xf numFmtId="1" fontId="14" fillId="0" borderId="3" xfId="3" applyNumberFormat="1" applyFont="1" applyFill="1" applyBorder="1" applyAlignment="1">
      <alignment horizontal="center" vertical="center"/>
    </xf>
    <xf numFmtId="3" fontId="16" fillId="0" borderId="3" xfId="3" applyNumberFormat="1" applyFont="1" applyFill="1" applyBorder="1" applyAlignment="1">
      <alignment horizontal="center" vertical="center"/>
    </xf>
    <xf numFmtId="0" fontId="0" fillId="0" borderId="0" xfId="0" applyFont="1" applyFill="1"/>
    <xf numFmtId="165" fontId="4" fillId="0" borderId="0" xfId="3" applyNumberFormat="1" applyFont="1" applyFill="1" applyAlignment="1">
      <alignment vertical="center"/>
    </xf>
    <xf numFmtId="3" fontId="4" fillId="0" borderId="0" xfId="3" applyNumberFormat="1" applyFont="1" applyFill="1" applyAlignment="1">
      <alignment horizontal="center" vertical="center"/>
    </xf>
    <xf numFmtId="3" fontId="4" fillId="0" borderId="0" xfId="3" applyNumberFormat="1" applyFont="1" applyFill="1" applyAlignment="1">
      <alignment vertical="center"/>
    </xf>
    <xf numFmtId="4" fontId="4" fillId="0" borderId="0" xfId="3" applyNumberFormat="1" applyFont="1" applyFill="1" applyAlignment="1">
      <alignment horizontal="center" vertical="center"/>
    </xf>
    <xf numFmtId="3" fontId="17" fillId="0" borderId="6" xfId="3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21" fillId="0" borderId="3" xfId="0" applyNumberFormat="1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left" vertical="center" wrapText="1"/>
    </xf>
    <xf numFmtId="3" fontId="10" fillId="0" borderId="3" xfId="0" applyNumberFormat="1" applyFont="1" applyFill="1" applyBorder="1" applyAlignment="1">
      <alignment vertical="center" wrapText="1"/>
    </xf>
    <xf numFmtId="3" fontId="10" fillId="0" borderId="3" xfId="8" applyNumberFormat="1" applyFont="1" applyFill="1" applyBorder="1" applyAlignment="1">
      <alignment vertical="center" wrapText="1"/>
    </xf>
    <xf numFmtId="166" fontId="21" fillId="0" borderId="3" xfId="0" quotePrefix="1" applyNumberFormat="1" applyFont="1" applyFill="1" applyBorder="1" applyAlignment="1">
      <alignment horizontal="left" vertical="center" wrapText="1"/>
    </xf>
    <xf numFmtId="49" fontId="3" fillId="0" borderId="3" xfId="0" quotePrefix="1" applyNumberFormat="1" applyFont="1" applyFill="1" applyBorder="1" applyAlignment="1">
      <alignment horizontal="center" vertical="center"/>
    </xf>
    <xf numFmtId="166" fontId="21" fillId="0" borderId="3" xfId="7" applyNumberFormat="1" applyFont="1" applyFill="1" applyBorder="1" applyAlignment="1">
      <alignment horizontal="left" vertical="center" wrapText="1"/>
    </xf>
    <xf numFmtId="3" fontId="20" fillId="0" borderId="0" xfId="3" applyNumberFormat="1" applyFont="1" applyFill="1" applyAlignment="1">
      <alignment horizontal="center" vertical="center" wrapText="1"/>
    </xf>
    <xf numFmtId="165" fontId="12" fillId="0" borderId="3" xfId="3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6" fontId="21" fillId="0" borderId="3" xfId="7" applyNumberFormat="1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vertical="center"/>
    </xf>
    <xf numFmtId="166" fontId="21" fillId="0" borderId="3" xfId="0" applyNumberFormat="1" applyFont="1" applyFill="1" applyBorder="1" applyAlignment="1">
      <alignment vertical="center" wrapText="1"/>
    </xf>
    <xf numFmtId="3" fontId="21" fillId="2" borderId="3" xfId="0" quotePrefix="1" applyNumberFormat="1" applyFont="1" applyFill="1" applyBorder="1" applyAlignment="1">
      <alignment horizontal="left" vertical="center" wrapText="1"/>
    </xf>
    <xf numFmtId="3" fontId="21" fillId="0" borderId="3" xfId="0" quotePrefix="1" applyNumberFormat="1" applyFont="1" applyFill="1" applyBorder="1" applyAlignment="1">
      <alignment horizontal="left" vertical="center" wrapText="1"/>
    </xf>
    <xf numFmtId="3" fontId="19" fillId="0" borderId="0" xfId="0" applyNumberFormat="1" applyFont="1" applyFill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left" vertical="center" wrapText="1"/>
    </xf>
    <xf numFmtId="3" fontId="10" fillId="0" borderId="3" xfId="8" applyNumberFormat="1" applyFont="1" applyFill="1" applyBorder="1" applyAlignment="1">
      <alignment horizontal="left" vertical="center" wrapText="1"/>
    </xf>
    <xf numFmtId="3" fontId="10" fillId="0" borderId="3" xfId="0" applyNumberFormat="1" applyFont="1" applyFill="1" applyBorder="1" applyAlignment="1">
      <alignment horizontal="left" vertical="center" wrapText="1"/>
    </xf>
    <xf numFmtId="166" fontId="21" fillId="0" borderId="3" xfId="0" applyNumberFormat="1" applyFont="1" applyFill="1" applyBorder="1" applyAlignment="1">
      <alignment horizontal="left" vertical="center" wrapText="1"/>
    </xf>
    <xf numFmtId="3" fontId="20" fillId="0" borderId="0" xfId="0" applyNumberFormat="1" applyFont="1" applyFill="1" applyAlignment="1">
      <alignment horizontal="center" vertical="center" wrapText="1"/>
    </xf>
    <xf numFmtId="166" fontId="19" fillId="0" borderId="0" xfId="0" applyNumberFormat="1" applyFont="1" applyFill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20" fillId="0" borderId="0" xfId="0" quotePrefix="1" applyNumberFormat="1" applyFont="1" applyFill="1" applyAlignment="1">
      <alignment horizontal="center" vertical="center" wrapText="1"/>
    </xf>
    <xf numFmtId="3" fontId="20" fillId="0" borderId="0" xfId="0" applyNumberFormat="1" applyFont="1" applyFill="1" applyBorder="1" applyAlignment="1"/>
    <xf numFmtId="3" fontId="20" fillId="0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/>
    <xf numFmtId="3" fontId="19" fillId="0" borderId="0" xfId="0" applyNumberFormat="1" applyFont="1" applyFill="1" applyBorder="1"/>
    <xf numFmtId="0" fontId="1" fillId="0" borderId="0" xfId="0" applyFont="1" applyFill="1"/>
    <xf numFmtId="165" fontId="28" fillId="0" borderId="3" xfId="3" applyNumberFormat="1" applyFont="1" applyFill="1" applyBorder="1" applyAlignment="1">
      <alignment horizontal="left" vertical="center" wrapText="1"/>
    </xf>
    <xf numFmtId="165" fontId="29" fillId="0" borderId="3" xfId="3" applyNumberFormat="1" applyFont="1" applyFill="1" applyBorder="1" applyAlignment="1">
      <alignment horizontal="left" vertical="center" wrapText="1"/>
    </xf>
    <xf numFmtId="165" fontId="26" fillId="0" borderId="3" xfId="3" applyNumberFormat="1" applyFont="1" applyFill="1" applyBorder="1" applyAlignment="1">
      <alignment horizontal="left" vertical="center" wrapText="1"/>
    </xf>
    <xf numFmtId="165" fontId="10" fillId="0" borderId="3" xfId="3" applyNumberFormat="1" applyFont="1" applyFill="1" applyBorder="1" applyAlignment="1">
      <alignment horizontal="left" vertical="center" wrapText="1"/>
    </xf>
    <xf numFmtId="165" fontId="30" fillId="0" borderId="3" xfId="3" applyNumberFormat="1" applyFont="1" applyFill="1" applyBorder="1" applyAlignment="1">
      <alignment horizontal="left" vertical="center" wrapText="1"/>
    </xf>
    <xf numFmtId="165" fontId="19" fillId="0" borderId="3" xfId="3" applyNumberFormat="1" applyFont="1" applyFill="1" applyBorder="1" applyAlignment="1">
      <alignment horizontal="left" vertical="center" wrapText="1"/>
    </xf>
    <xf numFmtId="3" fontId="19" fillId="0" borderId="3" xfId="0" applyNumberFormat="1" applyFont="1" applyFill="1" applyBorder="1" applyAlignment="1">
      <alignment horizontal="left" vertical="center" wrapText="1"/>
    </xf>
    <xf numFmtId="1" fontId="28" fillId="0" borderId="3" xfId="3" applyNumberFormat="1" applyFont="1" applyFill="1" applyBorder="1" applyAlignment="1">
      <alignment horizontal="left" vertical="center" wrapText="1"/>
    </xf>
    <xf numFmtId="1" fontId="29" fillId="0" borderId="3" xfId="3" applyNumberFormat="1" applyFont="1" applyFill="1" applyBorder="1" applyAlignment="1">
      <alignment horizontal="left" vertical="center" wrapText="1"/>
    </xf>
    <xf numFmtId="1" fontId="31" fillId="0" borderId="3" xfId="3" applyNumberFormat="1" applyFont="1" applyFill="1" applyBorder="1" applyAlignment="1">
      <alignment horizontal="left" vertical="center" wrapText="1"/>
    </xf>
    <xf numFmtId="1" fontId="30" fillId="0" borderId="3" xfId="3" applyNumberFormat="1" applyFont="1" applyFill="1" applyBorder="1" applyAlignment="1">
      <alignment horizontal="left" vertical="center" wrapText="1"/>
    </xf>
    <xf numFmtId="1" fontId="32" fillId="0" borderId="3" xfId="0" applyNumberFormat="1" applyFont="1" applyFill="1" applyBorder="1" applyAlignment="1">
      <alignment vertical="center" wrapText="1"/>
    </xf>
    <xf numFmtId="165" fontId="25" fillId="0" borderId="3" xfId="3" applyNumberFormat="1" applyFont="1" applyFill="1" applyBorder="1" applyAlignment="1">
      <alignment horizontal="left" vertical="center" wrapText="1"/>
    </xf>
    <xf numFmtId="165" fontId="18" fillId="0" borderId="3" xfId="3" applyNumberFormat="1" applyFont="1" applyFill="1" applyBorder="1" applyAlignment="1">
      <alignment horizontal="left" vertical="center" wrapText="1"/>
    </xf>
    <xf numFmtId="165" fontId="21" fillId="0" borderId="0" xfId="3" applyNumberFormat="1" applyFont="1" applyFill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20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3" fontId="19" fillId="0" borderId="3" xfId="0" quotePrefix="1" applyNumberFormat="1" applyFont="1" applyFill="1" applyBorder="1" applyAlignment="1">
      <alignment horizontal="left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left" vertical="center" wrapText="1" shrinkToFit="1"/>
    </xf>
    <xf numFmtId="0" fontId="26" fillId="0" borderId="3" xfId="0" quotePrefix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left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3" fontId="20" fillId="3" borderId="3" xfId="0" applyNumberFormat="1" applyFont="1" applyFill="1" applyBorder="1" applyAlignment="1">
      <alignment horizontal="left" vertical="center" wrapText="1"/>
    </xf>
    <xf numFmtId="3" fontId="20" fillId="3" borderId="3" xfId="0" applyNumberFormat="1" applyFont="1" applyFill="1" applyBorder="1" applyAlignment="1">
      <alignment horizontal="center" vertical="center" wrapText="1"/>
    </xf>
    <xf numFmtId="3" fontId="21" fillId="3" borderId="3" xfId="0" applyNumberFormat="1" applyFont="1" applyFill="1" applyBorder="1" applyAlignment="1">
      <alignment horizontal="left" vertical="center" wrapText="1"/>
    </xf>
    <xf numFmtId="166" fontId="20" fillId="0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4" fontId="19" fillId="0" borderId="3" xfId="0" applyNumberFormat="1" applyFont="1" applyFill="1" applyBorder="1" applyAlignment="1">
      <alignment horizontal="right" vertical="center" wrapText="1"/>
    </xf>
    <xf numFmtId="4" fontId="9" fillId="0" borderId="3" xfId="2" applyNumberFormat="1" applyFont="1" applyFill="1" applyBorder="1" applyAlignment="1">
      <alignment horizontal="right"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4" fontId="9" fillId="0" borderId="3" xfId="1" applyNumberFormat="1" applyFont="1" applyFill="1" applyBorder="1" applyAlignment="1">
      <alignment horizontal="right" vertical="center" wrapText="1"/>
    </xf>
    <xf numFmtId="4" fontId="10" fillId="0" borderId="3" xfId="2" applyNumberFormat="1" applyFont="1" applyFill="1" applyBorder="1" applyAlignment="1">
      <alignment horizontal="right" vertical="center" wrapText="1"/>
    </xf>
    <xf numFmtId="4" fontId="10" fillId="0" borderId="3" xfId="1" applyNumberFormat="1" applyFont="1" applyFill="1" applyBorder="1" applyAlignment="1">
      <alignment horizontal="right" vertical="center" wrapText="1"/>
    </xf>
    <xf numFmtId="4" fontId="18" fillId="0" borderId="3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horizontal="right" vertical="center" wrapText="1"/>
    </xf>
    <xf numFmtId="3" fontId="19" fillId="0" borderId="3" xfId="0" applyNumberFormat="1" applyFont="1" applyFill="1" applyBorder="1" applyAlignment="1">
      <alignment horizontal="right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3" fontId="18" fillId="0" borderId="3" xfId="0" applyNumberFormat="1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right" vertical="center" wrapText="1"/>
    </xf>
    <xf numFmtId="3" fontId="20" fillId="0" borderId="3" xfId="0" applyNumberFormat="1" applyFont="1" applyFill="1" applyBorder="1" applyAlignment="1">
      <alignment horizontal="right" vertical="center" wrapText="1"/>
    </xf>
    <xf numFmtId="3" fontId="9" fillId="0" borderId="3" xfId="1" applyNumberFormat="1" applyFont="1" applyFill="1" applyBorder="1" applyAlignment="1">
      <alignment horizontal="right" vertical="center" wrapText="1"/>
    </xf>
    <xf numFmtId="3" fontId="10" fillId="0" borderId="3" xfId="2" applyNumberFormat="1" applyFont="1" applyFill="1" applyBorder="1" applyAlignment="1">
      <alignment horizontal="right" vertical="center" wrapText="1"/>
    </xf>
    <xf numFmtId="3" fontId="10" fillId="0" borderId="3" xfId="1" applyNumberFormat="1" applyFont="1" applyFill="1" applyBorder="1" applyAlignment="1">
      <alignment horizontal="right" vertical="center" wrapText="1"/>
    </xf>
    <xf numFmtId="4" fontId="11" fillId="0" borderId="3" xfId="3" applyNumberFormat="1" applyFont="1" applyFill="1" applyBorder="1" applyAlignment="1">
      <alignment horizontal="right" vertical="center" wrapText="1"/>
    </xf>
    <xf numFmtId="3" fontId="11" fillId="0" borderId="3" xfId="3" applyNumberFormat="1" applyFont="1" applyFill="1" applyBorder="1" applyAlignment="1">
      <alignment horizontal="right" vertical="center" wrapText="1"/>
    </xf>
    <xf numFmtId="4" fontId="13" fillId="0" borderId="3" xfId="3" applyNumberFormat="1" applyFont="1" applyFill="1" applyBorder="1" applyAlignment="1">
      <alignment horizontal="right" vertical="center" wrapText="1"/>
    </xf>
    <xf numFmtId="3" fontId="13" fillId="0" borderId="3" xfId="3" applyNumberFormat="1" applyFont="1" applyFill="1" applyBorder="1" applyAlignment="1">
      <alignment horizontal="right" vertical="center" wrapText="1"/>
    </xf>
    <xf numFmtId="164" fontId="9" fillId="0" borderId="3" xfId="0" applyNumberFormat="1" applyFont="1" applyFill="1" applyBorder="1" applyAlignment="1">
      <alignment horizontal="right" vertical="center" wrapText="1"/>
    </xf>
    <xf numFmtId="167" fontId="20" fillId="0" borderId="3" xfId="0" applyNumberFormat="1" applyFont="1" applyFill="1" applyBorder="1" applyAlignment="1">
      <alignment horizontal="right" vertical="center" wrapText="1"/>
    </xf>
    <xf numFmtId="3" fontId="34" fillId="0" borderId="6" xfId="3" applyNumberFormat="1" applyFont="1" applyFill="1" applyBorder="1" applyAlignment="1">
      <alignment horizontal="center" vertical="center" wrapText="1"/>
    </xf>
    <xf numFmtId="3" fontId="35" fillId="0" borderId="3" xfId="3" applyNumberFormat="1" applyFont="1" applyFill="1" applyBorder="1" applyAlignment="1">
      <alignment horizontal="center" vertical="center"/>
    </xf>
    <xf numFmtId="1" fontId="21" fillId="0" borderId="3" xfId="3" applyNumberFormat="1" applyFont="1" applyFill="1" applyBorder="1" applyAlignment="1">
      <alignment horizontal="left" vertical="center" wrapText="1"/>
    </xf>
    <xf numFmtId="165" fontId="36" fillId="0" borderId="3" xfId="3" applyNumberFormat="1" applyFont="1" applyFill="1" applyBorder="1" applyAlignment="1">
      <alignment horizontal="left" vertical="center" wrapText="1"/>
    </xf>
    <xf numFmtId="3" fontId="19" fillId="0" borderId="5" xfId="0" applyNumberFormat="1" applyFont="1" applyFill="1" applyBorder="1" applyAlignment="1">
      <alignment horizontal="left"/>
    </xf>
    <xf numFmtId="3" fontId="21" fillId="0" borderId="5" xfId="0" applyNumberFormat="1" applyFont="1" applyFill="1" applyBorder="1" applyAlignment="1">
      <alignment horizontal="left" wrapText="1"/>
    </xf>
    <xf numFmtId="3" fontId="21" fillId="0" borderId="3" xfId="0" applyNumberFormat="1" applyFont="1" applyFill="1" applyBorder="1" applyAlignment="1">
      <alignment horizontal="left" vertical="center" wrapText="1" indent="2"/>
    </xf>
    <xf numFmtId="3" fontId="19" fillId="0" borderId="3" xfId="0" applyNumberFormat="1" applyFont="1" applyFill="1" applyBorder="1" applyAlignment="1">
      <alignment horizontal="left" vertical="center" wrapText="1" indent="2"/>
    </xf>
    <xf numFmtId="3" fontId="19" fillId="0" borderId="3" xfId="0" quotePrefix="1" applyNumberFormat="1" applyFont="1" applyFill="1" applyBorder="1" applyAlignment="1">
      <alignment horizontal="left" vertical="center" wrapText="1" indent="2"/>
    </xf>
    <xf numFmtId="0" fontId="24" fillId="0" borderId="0" xfId="0" applyFont="1" applyAlignment="1">
      <alignment horizontal="center" vertical="center" wrapText="1"/>
    </xf>
    <xf numFmtId="0" fontId="24" fillId="0" borderId="0" xfId="0" quotePrefix="1" applyFont="1" applyAlignment="1">
      <alignment horizontal="center" vertical="center" wrapText="1"/>
    </xf>
    <xf numFmtId="3" fontId="20" fillId="0" borderId="0" xfId="3" quotePrefix="1" applyNumberFormat="1" applyFont="1" applyFill="1" applyAlignment="1">
      <alignment horizontal="center" vertical="center" wrapText="1"/>
    </xf>
    <xf numFmtId="3" fontId="20" fillId="0" borderId="0" xfId="3" applyNumberFormat="1" applyFont="1" applyFill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4" fontId="20" fillId="0" borderId="3" xfId="0" quotePrefix="1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166" fontId="21" fillId="0" borderId="3" xfId="7" applyNumberFormat="1" applyFont="1" applyFill="1" applyBorder="1" applyAlignment="1">
      <alignment horizontal="left" vertical="center" wrapText="1"/>
    </xf>
    <xf numFmtId="3" fontId="20" fillId="0" borderId="3" xfId="0" applyNumberFormat="1" applyFont="1" applyFill="1" applyBorder="1" applyAlignment="1">
      <alignment horizontal="left" vertical="center" wrapText="1"/>
    </xf>
    <xf numFmtId="3" fontId="19" fillId="0" borderId="0" xfId="0" applyNumberFormat="1" applyFont="1" applyFill="1" applyAlignment="1">
      <alignment horizontal="center" vertical="center" wrapText="1"/>
    </xf>
    <xf numFmtId="166" fontId="20" fillId="0" borderId="3" xfId="0" applyNumberFormat="1" applyFont="1" applyFill="1" applyBorder="1" applyAlignment="1">
      <alignment horizontal="left" vertical="center" wrapText="1"/>
    </xf>
    <xf numFmtId="166" fontId="21" fillId="0" borderId="3" xfId="0" quotePrefix="1" applyNumberFormat="1" applyFont="1" applyFill="1" applyBorder="1" applyAlignment="1">
      <alignment horizontal="center" vertical="center" wrapText="1"/>
    </xf>
    <xf numFmtId="165" fontId="12" fillId="0" borderId="2" xfId="3" applyNumberFormat="1" applyFont="1" applyFill="1" applyBorder="1" applyAlignment="1">
      <alignment horizontal="center" vertical="center"/>
    </xf>
    <xf numFmtId="165" fontId="12" fillId="0" borderId="4" xfId="3" applyNumberFormat="1" applyFont="1" applyFill="1" applyBorder="1" applyAlignment="1">
      <alignment horizontal="center" vertical="center"/>
    </xf>
    <xf numFmtId="165" fontId="28" fillId="0" borderId="2" xfId="3" applyNumberFormat="1" applyFont="1" applyFill="1" applyBorder="1" applyAlignment="1">
      <alignment horizontal="left" vertical="center" wrapText="1"/>
    </xf>
    <xf numFmtId="165" fontId="28" fillId="0" borderId="4" xfId="3" applyNumberFormat="1" applyFont="1" applyFill="1" applyBorder="1" applyAlignment="1">
      <alignment horizontal="left" vertical="center" wrapText="1"/>
    </xf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3" fontId="20" fillId="0" borderId="1" xfId="3" quotePrefix="1" applyNumberFormat="1" applyFont="1" applyFill="1" applyBorder="1" applyAlignment="1">
      <alignment horizontal="center" vertical="center" wrapText="1"/>
    </xf>
  </cellXfs>
  <cellStyles count="9">
    <cellStyle name="_x0005__x001c_" xfId="2"/>
    <cellStyle name="Обычный" xfId="0" builtinId="0"/>
    <cellStyle name="Обычный 2" xfId="4"/>
    <cellStyle name="Обычный 2 11 3" xfId="6"/>
    <cellStyle name="Обычный_Бюджет ЖЫЛУ 2005 22 07 04" xfId="8"/>
    <cellStyle name="Финансовый" xfId="1" builtinId="3"/>
    <cellStyle name="Финансовый 16" xfId="3"/>
    <cellStyle name="Финансовый 2" xfId="5"/>
    <cellStyle name="Финансовый_Бюджет ЖЫЛУ 2005 22 07 04 2" xfId="7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59"/>
  <sheetViews>
    <sheetView workbookViewId="0">
      <pane xSplit="3" ySplit="6" topLeftCell="D91" activePane="bottomRight" state="frozen"/>
      <selection pane="topRight" activeCell="D1" sqref="D1"/>
      <selection pane="bottomLeft" activeCell="A7" sqref="A7"/>
      <selection pane="bottomRight" activeCell="A7" sqref="A7"/>
    </sheetView>
  </sheetViews>
  <sheetFormatPr defaultRowHeight="15.75" x14ac:dyDescent="0.25"/>
  <cols>
    <col min="1" max="1" width="7.85546875" style="40" bestFit="1" customWidth="1"/>
    <col min="2" max="2" width="40.7109375" style="40" customWidth="1"/>
    <col min="3" max="3" width="11.140625" style="40" bestFit="1" customWidth="1"/>
    <col min="4" max="4" width="19.7109375" style="54" customWidth="1"/>
    <col min="5" max="5" width="19.7109375" style="40" customWidth="1"/>
    <col min="6" max="6" width="8.7109375" style="40" customWidth="1"/>
    <col min="7" max="7" width="70.7109375" style="49" customWidth="1"/>
    <col min="8" max="8" width="28" style="56" customWidth="1"/>
    <col min="9" max="10" width="9.140625" style="56"/>
    <col min="11" max="16384" width="9.140625" style="40"/>
  </cols>
  <sheetData>
    <row r="1" spans="1:7" s="40" customFormat="1" ht="15" customHeight="1" x14ac:dyDescent="0.25">
      <c r="A1" s="140" t="s">
        <v>269</v>
      </c>
      <c r="B1" s="140"/>
      <c r="C1" s="140"/>
      <c r="D1" s="140"/>
      <c r="E1" s="140"/>
      <c r="F1" s="140"/>
      <c r="G1" s="140"/>
    </row>
    <row r="2" spans="1:7" s="40" customFormat="1" ht="15" x14ac:dyDescent="0.25">
      <c r="A2" s="140" t="s">
        <v>171</v>
      </c>
      <c r="B2" s="140"/>
      <c r="C2" s="140"/>
      <c r="D2" s="140"/>
      <c r="E2" s="140"/>
      <c r="F2" s="140"/>
      <c r="G2" s="140"/>
    </row>
    <row r="3" spans="1:7" s="40" customFormat="1" ht="15.75" customHeight="1" x14ac:dyDescent="0.25">
      <c r="A3" s="141" t="s">
        <v>315</v>
      </c>
      <c r="B3" s="140"/>
      <c r="C3" s="140"/>
      <c r="D3" s="140"/>
      <c r="E3" s="140"/>
      <c r="F3" s="140"/>
      <c r="G3" s="140"/>
    </row>
    <row r="4" spans="1:7" s="40" customFormat="1" ht="15" x14ac:dyDescent="0.25">
      <c r="A4" s="142" t="s">
        <v>276</v>
      </c>
      <c r="B4" s="143"/>
      <c r="C4" s="143"/>
      <c r="D4" s="143"/>
      <c r="E4" s="143"/>
      <c r="F4" s="143"/>
      <c r="G4" s="143"/>
    </row>
    <row r="5" spans="1:7" s="47" customFormat="1" ht="39.950000000000003" customHeight="1" x14ac:dyDescent="0.25">
      <c r="A5" s="144" t="s">
        <v>0</v>
      </c>
      <c r="B5" s="144" t="s">
        <v>1</v>
      </c>
      <c r="C5" s="144" t="s">
        <v>322</v>
      </c>
      <c r="D5" s="145" t="s">
        <v>316</v>
      </c>
      <c r="E5" s="144" t="s">
        <v>317</v>
      </c>
      <c r="F5" s="144" t="s">
        <v>319</v>
      </c>
      <c r="G5" s="144" t="s">
        <v>318</v>
      </c>
    </row>
    <row r="6" spans="1:7" s="40" customFormat="1" ht="39.950000000000003" customHeight="1" x14ac:dyDescent="0.25">
      <c r="A6" s="144"/>
      <c r="B6" s="144"/>
      <c r="C6" s="144"/>
      <c r="D6" s="146"/>
      <c r="E6" s="144"/>
      <c r="F6" s="144"/>
      <c r="G6" s="144"/>
    </row>
    <row r="7" spans="1:7" s="47" customFormat="1" ht="28.5" x14ac:dyDescent="0.25">
      <c r="A7" s="34" t="s">
        <v>2</v>
      </c>
      <c r="B7" s="43" t="s">
        <v>3</v>
      </c>
      <c r="C7" s="34" t="s">
        <v>166</v>
      </c>
      <c r="D7" s="100">
        <f>D8+D15+D20+D21+D22</f>
        <v>4851734.7944</v>
      </c>
      <c r="E7" s="118">
        <f>E8+E15+E20+E21+E22</f>
        <v>1318522.2038199999</v>
      </c>
      <c r="F7" s="21">
        <f t="shared" ref="F7:F70" si="0">E7/D7*100-100</f>
        <v>-72.823695859430046</v>
      </c>
      <c r="G7" s="43"/>
    </row>
    <row r="8" spans="1:7" s="47" customFormat="1" ht="14.25" x14ac:dyDescent="0.25">
      <c r="A8" s="82" t="s">
        <v>4</v>
      </c>
      <c r="B8" s="43" t="s">
        <v>5</v>
      </c>
      <c r="C8" s="34" t="s">
        <v>166</v>
      </c>
      <c r="D8" s="100">
        <f>D9+D10+D11+D12+D13+D14</f>
        <v>2133669.5750000002</v>
      </c>
      <c r="E8" s="118">
        <f>E9+E10+E11+E12+E13+E14</f>
        <v>540114.70579000004</v>
      </c>
      <c r="F8" s="21">
        <f t="shared" si="0"/>
        <v>-74.686112970889596</v>
      </c>
      <c r="G8" s="43"/>
    </row>
    <row r="9" spans="1:7" s="48" customFormat="1" ht="15" x14ac:dyDescent="0.25">
      <c r="A9" s="83" t="s">
        <v>6</v>
      </c>
      <c r="B9" s="70" t="s">
        <v>7</v>
      </c>
      <c r="C9" s="84" t="s">
        <v>166</v>
      </c>
      <c r="D9" s="101">
        <v>359398</v>
      </c>
      <c r="E9" s="117">
        <v>50192.44958</v>
      </c>
      <c r="F9" s="22">
        <f t="shared" si="0"/>
        <v>-86.034299139115973</v>
      </c>
      <c r="G9" s="46" t="s">
        <v>278</v>
      </c>
    </row>
    <row r="10" spans="1:7" s="40" customFormat="1" ht="15" x14ac:dyDescent="0.25">
      <c r="A10" s="83" t="s">
        <v>8</v>
      </c>
      <c r="B10" s="70" t="s">
        <v>9</v>
      </c>
      <c r="C10" s="84" t="s">
        <v>166</v>
      </c>
      <c r="D10" s="102">
        <v>19148.855</v>
      </c>
      <c r="E10" s="110">
        <v>2667.8795600000003</v>
      </c>
      <c r="F10" s="84">
        <f t="shared" si="0"/>
        <v>-86.067681018003427</v>
      </c>
      <c r="G10" s="46" t="s">
        <v>278</v>
      </c>
    </row>
    <row r="11" spans="1:7" s="47" customFormat="1" ht="30" x14ac:dyDescent="0.25">
      <c r="A11" s="82" t="s">
        <v>10</v>
      </c>
      <c r="B11" s="43" t="s">
        <v>11</v>
      </c>
      <c r="C11" s="34" t="s">
        <v>166</v>
      </c>
      <c r="D11" s="103">
        <v>394072.42</v>
      </c>
      <c r="E11" s="120">
        <v>52602.405199999994</v>
      </c>
      <c r="F11" s="111">
        <f t="shared" si="0"/>
        <v>-86.651589268794808</v>
      </c>
      <c r="G11" s="46" t="s">
        <v>271</v>
      </c>
    </row>
    <row r="12" spans="1:7" s="47" customFormat="1" ht="15" x14ac:dyDescent="0.25">
      <c r="A12" s="82" t="s">
        <v>12</v>
      </c>
      <c r="B12" s="43" t="s">
        <v>13</v>
      </c>
      <c r="C12" s="34" t="s">
        <v>166</v>
      </c>
      <c r="D12" s="102">
        <v>597.6</v>
      </c>
      <c r="E12" s="110">
        <v>575.98189000000002</v>
      </c>
      <c r="F12" s="84">
        <f t="shared" si="0"/>
        <v>-3.6174882864792579</v>
      </c>
      <c r="G12" s="46" t="s">
        <v>278</v>
      </c>
    </row>
    <row r="13" spans="1:7" s="47" customFormat="1" ht="15" x14ac:dyDescent="0.25">
      <c r="A13" s="82" t="s">
        <v>14</v>
      </c>
      <c r="B13" s="43" t="s">
        <v>15</v>
      </c>
      <c r="C13" s="34" t="s">
        <v>166</v>
      </c>
      <c r="D13" s="102">
        <v>715372.5</v>
      </c>
      <c r="E13" s="110">
        <v>227674.51931</v>
      </c>
      <c r="F13" s="84">
        <f t="shared" si="0"/>
        <v>-68.173990569947819</v>
      </c>
      <c r="G13" s="46" t="s">
        <v>272</v>
      </c>
    </row>
    <row r="14" spans="1:7" s="47" customFormat="1" ht="15" x14ac:dyDescent="0.25">
      <c r="A14" s="82" t="s">
        <v>16</v>
      </c>
      <c r="B14" s="43" t="s">
        <v>17</v>
      </c>
      <c r="C14" s="34" t="s">
        <v>166</v>
      </c>
      <c r="D14" s="102">
        <v>645080.19999999995</v>
      </c>
      <c r="E14" s="110">
        <v>206401.47025000001</v>
      </c>
      <c r="F14" s="84">
        <f t="shared" si="0"/>
        <v>-68.003750502650675</v>
      </c>
      <c r="G14" s="46" t="s">
        <v>278</v>
      </c>
    </row>
    <row r="15" spans="1:7" s="47" customFormat="1" ht="15" x14ac:dyDescent="0.25">
      <c r="A15" s="82" t="s">
        <v>18</v>
      </c>
      <c r="B15" s="43" t="s">
        <v>19</v>
      </c>
      <c r="C15" s="84" t="s">
        <v>166</v>
      </c>
      <c r="D15" s="100">
        <f t="shared" ref="D15:E15" si="1">D16+D17+D18+D19</f>
        <v>1504404.5144</v>
      </c>
      <c r="E15" s="118">
        <f t="shared" si="1"/>
        <v>494056.26727999997</v>
      </c>
      <c r="F15" s="21">
        <f t="shared" si="0"/>
        <v>-67.159346934222413</v>
      </c>
      <c r="G15" s="43"/>
    </row>
    <row r="16" spans="1:7" s="40" customFormat="1" ht="15" x14ac:dyDescent="0.25">
      <c r="A16" s="83" t="s">
        <v>20</v>
      </c>
      <c r="B16" s="70" t="s">
        <v>21</v>
      </c>
      <c r="C16" s="84" t="s">
        <v>166</v>
      </c>
      <c r="D16" s="102">
        <v>1328117.7549999999</v>
      </c>
      <c r="E16" s="110">
        <v>447249.51540999999</v>
      </c>
      <c r="F16" s="84">
        <f t="shared" si="0"/>
        <v>-66.324558667616031</v>
      </c>
      <c r="G16" s="24" t="s">
        <v>278</v>
      </c>
    </row>
    <row r="17" spans="1:7" s="40" customFormat="1" ht="15" x14ac:dyDescent="0.25">
      <c r="A17" s="83" t="s">
        <v>22</v>
      </c>
      <c r="B17" s="70" t="s">
        <v>23</v>
      </c>
      <c r="C17" s="84" t="s">
        <v>166</v>
      </c>
      <c r="D17" s="102">
        <v>131483.655</v>
      </c>
      <c r="E17" s="110">
        <v>38526.742309999994</v>
      </c>
      <c r="F17" s="84">
        <f t="shared" si="0"/>
        <v>-70.698455020892141</v>
      </c>
      <c r="G17" s="24" t="s">
        <v>293</v>
      </c>
    </row>
    <row r="18" spans="1:7" s="49" customFormat="1" ht="30" x14ac:dyDescent="0.25">
      <c r="A18" s="85" t="s">
        <v>24</v>
      </c>
      <c r="B18" s="24" t="s">
        <v>25</v>
      </c>
      <c r="C18" s="84" t="s">
        <v>166</v>
      </c>
      <c r="D18" s="102">
        <v>8944.1044000000002</v>
      </c>
      <c r="E18" s="110">
        <v>1984.80366</v>
      </c>
      <c r="F18" s="84">
        <f t="shared" si="0"/>
        <v>-77.808804870390375</v>
      </c>
      <c r="G18" s="24" t="s">
        <v>278</v>
      </c>
    </row>
    <row r="19" spans="1:7" s="49" customFormat="1" ht="30" x14ac:dyDescent="0.25">
      <c r="A19" s="85" t="s">
        <v>26</v>
      </c>
      <c r="B19" s="24" t="s">
        <v>27</v>
      </c>
      <c r="C19" s="84" t="s">
        <v>166</v>
      </c>
      <c r="D19" s="102">
        <v>35859</v>
      </c>
      <c r="E19" s="110">
        <v>6295.2058999999999</v>
      </c>
      <c r="F19" s="84">
        <f t="shared" si="0"/>
        <v>-82.444558130455391</v>
      </c>
      <c r="G19" s="27" t="s">
        <v>273</v>
      </c>
    </row>
    <row r="20" spans="1:7" s="47" customFormat="1" ht="15" x14ac:dyDescent="0.25">
      <c r="A20" s="82" t="s">
        <v>28</v>
      </c>
      <c r="B20" s="43" t="s">
        <v>29</v>
      </c>
      <c r="C20" s="34" t="s">
        <v>166</v>
      </c>
      <c r="D20" s="104">
        <v>694897</v>
      </c>
      <c r="E20" s="121">
        <v>173933.23087999999</v>
      </c>
      <c r="F20" s="34">
        <f t="shared" si="0"/>
        <v>-74.969926351675142</v>
      </c>
      <c r="G20" s="46" t="s">
        <v>275</v>
      </c>
    </row>
    <row r="21" spans="1:7" s="47" customFormat="1" ht="15" x14ac:dyDescent="0.25">
      <c r="A21" s="82" t="s">
        <v>30</v>
      </c>
      <c r="B21" s="43" t="s">
        <v>31</v>
      </c>
      <c r="C21" s="34" t="s">
        <v>166</v>
      </c>
      <c r="D21" s="105">
        <v>254065.89</v>
      </c>
      <c r="E21" s="122">
        <f>35485.49349</f>
        <v>35485.493490000001</v>
      </c>
      <c r="F21" s="112">
        <f t="shared" si="0"/>
        <v>-86.032956454721258</v>
      </c>
      <c r="G21" s="46" t="s">
        <v>286</v>
      </c>
    </row>
    <row r="22" spans="1:7" s="47" customFormat="1" ht="14.25" x14ac:dyDescent="0.25">
      <c r="A22" s="82" t="s">
        <v>32</v>
      </c>
      <c r="B22" s="43" t="s">
        <v>33</v>
      </c>
      <c r="C22" s="34" t="s">
        <v>166</v>
      </c>
      <c r="D22" s="100">
        <f>D23+D24+D25+D26+D27+D28+D33+D34</f>
        <v>264697.815</v>
      </c>
      <c r="E22" s="118">
        <f>E23+E24+E25+E26+E27+E28+E33+E34</f>
        <v>74932.506380000006</v>
      </c>
      <c r="F22" s="21">
        <f t="shared" si="0"/>
        <v>-71.691301501676548</v>
      </c>
      <c r="G22" s="43"/>
    </row>
    <row r="23" spans="1:7" s="40" customFormat="1" ht="15" x14ac:dyDescent="0.25">
      <c r="A23" s="83" t="s">
        <v>34</v>
      </c>
      <c r="B23" s="70" t="s">
        <v>35</v>
      </c>
      <c r="C23" s="84" t="s">
        <v>166</v>
      </c>
      <c r="D23" s="102">
        <v>1706.23</v>
      </c>
      <c r="E23" s="110">
        <v>770.92040000000009</v>
      </c>
      <c r="F23" s="84">
        <f t="shared" si="0"/>
        <v>-54.817322400848653</v>
      </c>
      <c r="G23" s="24" t="s">
        <v>278</v>
      </c>
    </row>
    <row r="24" spans="1:7" s="40" customFormat="1" ht="30" x14ac:dyDescent="0.25">
      <c r="A24" s="83" t="s">
        <v>36</v>
      </c>
      <c r="B24" s="70" t="s">
        <v>37</v>
      </c>
      <c r="C24" s="84" t="s">
        <v>166</v>
      </c>
      <c r="D24" s="102">
        <v>16612.8</v>
      </c>
      <c r="E24" s="110">
        <v>2242.7269999999999</v>
      </c>
      <c r="F24" s="84">
        <f t="shared" si="0"/>
        <v>-86.500006019454872</v>
      </c>
      <c r="G24" s="38" t="s">
        <v>287</v>
      </c>
    </row>
    <row r="25" spans="1:7" s="49" customFormat="1" ht="15" x14ac:dyDescent="0.25">
      <c r="A25" s="85" t="s">
        <v>38</v>
      </c>
      <c r="B25" s="24" t="s">
        <v>39</v>
      </c>
      <c r="C25" s="86" t="s">
        <v>166</v>
      </c>
      <c r="D25" s="102">
        <v>134.31</v>
      </c>
      <c r="E25" s="110">
        <v>145.56800000000001</v>
      </c>
      <c r="F25" s="84">
        <f t="shared" si="0"/>
        <v>8.3821011093738491</v>
      </c>
      <c r="G25" s="24" t="s">
        <v>275</v>
      </c>
    </row>
    <row r="26" spans="1:7" s="42" customFormat="1" ht="15" x14ac:dyDescent="0.25">
      <c r="A26" s="85" t="s">
        <v>40</v>
      </c>
      <c r="B26" s="24" t="s">
        <v>187</v>
      </c>
      <c r="C26" s="86" t="s">
        <v>166</v>
      </c>
      <c r="D26" s="106">
        <v>70028.845000000001</v>
      </c>
      <c r="E26" s="123">
        <v>12282.335710000003</v>
      </c>
      <c r="F26" s="113">
        <f t="shared" si="0"/>
        <v>-82.461033435579296</v>
      </c>
      <c r="G26" s="24" t="s">
        <v>278</v>
      </c>
    </row>
    <row r="27" spans="1:7" s="40" customFormat="1" ht="15" x14ac:dyDescent="0.25">
      <c r="A27" s="83" t="s">
        <v>42</v>
      </c>
      <c r="B27" s="70" t="s">
        <v>43</v>
      </c>
      <c r="C27" s="84" t="s">
        <v>166</v>
      </c>
      <c r="D27" s="102">
        <v>261.77999999999997</v>
      </c>
      <c r="E27" s="110">
        <v>137.142</v>
      </c>
      <c r="F27" s="84">
        <f t="shared" si="0"/>
        <v>-47.611735044694015</v>
      </c>
      <c r="G27" s="24" t="s">
        <v>277</v>
      </c>
    </row>
    <row r="28" spans="1:7" s="40" customFormat="1" ht="15" x14ac:dyDescent="0.25">
      <c r="A28" s="83" t="s">
        <v>46</v>
      </c>
      <c r="B28" s="70" t="s">
        <v>47</v>
      </c>
      <c r="C28" s="84" t="s">
        <v>166</v>
      </c>
      <c r="D28" s="101">
        <f t="shared" ref="D28:E28" si="2">SUM(D29:D32)</f>
        <v>31653.989999999998</v>
      </c>
      <c r="E28" s="117">
        <f t="shared" si="2"/>
        <v>8272.8829900000001</v>
      </c>
      <c r="F28" s="22">
        <f t="shared" si="0"/>
        <v>-73.864643951678758</v>
      </c>
      <c r="G28" s="24" t="s">
        <v>278</v>
      </c>
    </row>
    <row r="29" spans="1:7" s="40" customFormat="1" ht="15" x14ac:dyDescent="0.25">
      <c r="A29" s="83" t="s">
        <v>48</v>
      </c>
      <c r="B29" s="70" t="s">
        <v>49</v>
      </c>
      <c r="C29" s="84" t="s">
        <v>166</v>
      </c>
      <c r="D29" s="102">
        <v>27334.12</v>
      </c>
      <c r="E29" s="110">
        <v>7065.2676799999999</v>
      </c>
      <c r="F29" s="84">
        <f t="shared" si="0"/>
        <v>-74.152203619505585</v>
      </c>
      <c r="G29" s="24"/>
    </row>
    <row r="30" spans="1:7" s="40" customFormat="1" ht="15" x14ac:dyDescent="0.25">
      <c r="A30" s="83" t="s">
        <v>50</v>
      </c>
      <c r="B30" s="70" t="s">
        <v>51</v>
      </c>
      <c r="C30" s="84" t="s">
        <v>166</v>
      </c>
      <c r="D30" s="102">
        <v>2685.03</v>
      </c>
      <c r="E30" s="110">
        <v>863.29480999999998</v>
      </c>
      <c r="F30" s="84">
        <f t="shared" si="0"/>
        <v>-67.847852351742816</v>
      </c>
      <c r="G30" s="24"/>
    </row>
    <row r="31" spans="1:7" s="40" customFormat="1" ht="15" x14ac:dyDescent="0.25">
      <c r="A31" s="83" t="s">
        <v>52</v>
      </c>
      <c r="B31" s="70" t="s">
        <v>53</v>
      </c>
      <c r="C31" s="84" t="s">
        <v>166</v>
      </c>
      <c r="D31" s="102">
        <v>665.04</v>
      </c>
      <c r="E31" s="110">
        <v>140.1105</v>
      </c>
      <c r="F31" s="84">
        <f t="shared" si="0"/>
        <v>-78.932019126669076</v>
      </c>
      <c r="G31" s="24"/>
    </row>
    <row r="32" spans="1:7" s="40" customFormat="1" ht="50.25" customHeight="1" x14ac:dyDescent="0.25">
      <c r="A32" s="83" t="s">
        <v>54</v>
      </c>
      <c r="B32" s="70" t="s">
        <v>55</v>
      </c>
      <c r="C32" s="84" t="s">
        <v>166</v>
      </c>
      <c r="D32" s="102">
        <v>969.8</v>
      </c>
      <c r="E32" s="110">
        <v>204.20999999999998</v>
      </c>
      <c r="F32" s="84">
        <f t="shared" si="0"/>
        <v>-78.943081047638685</v>
      </c>
      <c r="G32" s="24"/>
    </row>
    <row r="33" spans="1:8" s="40" customFormat="1" ht="30" x14ac:dyDescent="0.25">
      <c r="A33" s="83" t="s">
        <v>56</v>
      </c>
      <c r="B33" s="70" t="s">
        <v>197</v>
      </c>
      <c r="C33" s="84" t="s">
        <v>166</v>
      </c>
      <c r="D33" s="102">
        <v>907.49</v>
      </c>
      <c r="E33" s="110">
        <v>205.33699999999999</v>
      </c>
      <c r="F33" s="84">
        <f t="shared" si="0"/>
        <v>-77.37308400092563</v>
      </c>
      <c r="G33" s="24" t="s">
        <v>279</v>
      </c>
    </row>
    <row r="34" spans="1:8" s="47" customFormat="1" ht="14.25" x14ac:dyDescent="0.25">
      <c r="A34" s="82" t="s">
        <v>57</v>
      </c>
      <c r="B34" s="43" t="s">
        <v>58</v>
      </c>
      <c r="C34" s="34" t="s">
        <v>166</v>
      </c>
      <c r="D34" s="100">
        <f>SUM(D35:D47)</f>
        <v>143392.37</v>
      </c>
      <c r="E34" s="118">
        <f>SUM(E35:E47)</f>
        <v>50875.593280000001</v>
      </c>
      <c r="F34" s="21">
        <f t="shared" si="0"/>
        <v>-64.520013665999102</v>
      </c>
      <c r="G34" s="43"/>
    </row>
    <row r="35" spans="1:8" s="49" customFormat="1" ht="45" x14ac:dyDescent="0.25">
      <c r="A35" s="85" t="s">
        <v>59</v>
      </c>
      <c r="B35" s="24" t="s">
        <v>60</v>
      </c>
      <c r="C35" s="86" t="s">
        <v>166</v>
      </c>
      <c r="D35" s="102">
        <v>101057.7</v>
      </c>
      <c r="E35" s="110">
        <v>45024.108889999996</v>
      </c>
      <c r="F35" s="84">
        <f t="shared" si="0"/>
        <v>-55.447126849314799</v>
      </c>
      <c r="G35" s="24" t="s">
        <v>295</v>
      </c>
    </row>
    <row r="36" spans="1:8" s="40" customFormat="1" ht="30" x14ac:dyDescent="0.25">
      <c r="A36" s="85" t="s">
        <v>61</v>
      </c>
      <c r="B36" s="70" t="s">
        <v>62</v>
      </c>
      <c r="C36" s="84" t="s">
        <v>166</v>
      </c>
      <c r="D36" s="102">
        <v>1120.6099999999999</v>
      </c>
      <c r="E36" s="110">
        <v>0</v>
      </c>
      <c r="F36" s="84">
        <f t="shared" si="0"/>
        <v>-100</v>
      </c>
      <c r="G36" s="39" t="s">
        <v>288</v>
      </c>
    </row>
    <row r="37" spans="1:8" s="40" customFormat="1" ht="15" x14ac:dyDescent="0.25">
      <c r="A37" s="85" t="s">
        <v>63</v>
      </c>
      <c r="B37" s="70" t="s">
        <v>64</v>
      </c>
      <c r="C37" s="84" t="s">
        <v>166</v>
      </c>
      <c r="D37" s="102">
        <v>3458.25</v>
      </c>
      <c r="E37" s="110">
        <v>766.38760000000002</v>
      </c>
      <c r="F37" s="84">
        <f t="shared" si="0"/>
        <v>-77.838860695438441</v>
      </c>
      <c r="G37" s="24" t="s">
        <v>278</v>
      </c>
    </row>
    <row r="38" spans="1:8" s="40" customFormat="1" ht="15" x14ac:dyDescent="0.25">
      <c r="A38" s="85" t="s">
        <v>65</v>
      </c>
      <c r="B38" s="70" t="s">
        <v>66</v>
      </c>
      <c r="C38" s="84" t="s">
        <v>166</v>
      </c>
      <c r="D38" s="102">
        <v>283.39999999999998</v>
      </c>
      <c r="E38" s="110">
        <v>0</v>
      </c>
      <c r="F38" s="84">
        <f t="shared" si="0"/>
        <v>-100</v>
      </c>
      <c r="G38" s="39" t="s">
        <v>288</v>
      </c>
    </row>
    <row r="39" spans="1:8" s="40" customFormat="1" ht="15" x14ac:dyDescent="0.25">
      <c r="A39" s="85" t="s">
        <v>67</v>
      </c>
      <c r="B39" s="87" t="s">
        <v>267</v>
      </c>
      <c r="C39" s="84" t="s">
        <v>166</v>
      </c>
      <c r="D39" s="102">
        <v>1925.02</v>
      </c>
      <c r="E39" s="110">
        <v>381.69286</v>
      </c>
      <c r="F39" s="84">
        <f t="shared" si="0"/>
        <v>-80.172005485657294</v>
      </c>
      <c r="G39" s="24" t="s">
        <v>278</v>
      </c>
    </row>
    <row r="40" spans="1:8" s="40" customFormat="1" ht="30" x14ac:dyDescent="0.25">
      <c r="A40" s="85" t="s">
        <v>69</v>
      </c>
      <c r="B40" s="70" t="s">
        <v>70</v>
      </c>
      <c r="C40" s="84" t="s">
        <v>166</v>
      </c>
      <c r="D40" s="102">
        <v>3865</v>
      </c>
      <c r="E40" s="110"/>
      <c r="F40" s="84">
        <f t="shared" si="0"/>
        <v>-100</v>
      </c>
      <c r="G40" s="39" t="s">
        <v>288</v>
      </c>
    </row>
    <row r="41" spans="1:8" s="40" customFormat="1" ht="15" x14ac:dyDescent="0.25">
      <c r="A41" s="85" t="s">
        <v>71</v>
      </c>
      <c r="B41" s="70" t="s">
        <v>72</v>
      </c>
      <c r="C41" s="84" t="s">
        <v>166</v>
      </c>
      <c r="D41" s="102">
        <v>11396.14</v>
      </c>
      <c r="E41" s="110">
        <v>2485.5264999999999</v>
      </c>
      <c r="F41" s="84">
        <f t="shared" si="0"/>
        <v>-78.189751091158939</v>
      </c>
      <c r="G41" s="24" t="s">
        <v>278</v>
      </c>
    </row>
    <row r="42" spans="1:8" s="40" customFormat="1" ht="15" x14ac:dyDescent="0.25">
      <c r="A42" s="85" t="s">
        <v>73</v>
      </c>
      <c r="B42" s="87" t="s">
        <v>207</v>
      </c>
      <c r="C42" s="84" t="s">
        <v>166</v>
      </c>
      <c r="D42" s="102">
        <v>4560.3999999999996</v>
      </c>
      <c r="E42" s="110">
        <v>1759.0732400000002</v>
      </c>
      <c r="F42" s="84">
        <f t="shared" si="0"/>
        <v>-61.427216033681248</v>
      </c>
      <c r="G42" s="24" t="s">
        <v>278</v>
      </c>
    </row>
    <row r="43" spans="1:8" s="40" customFormat="1" ht="28.5" customHeight="1" x14ac:dyDescent="0.25">
      <c r="A43" s="85" t="s">
        <v>75</v>
      </c>
      <c r="B43" s="70" t="s">
        <v>76</v>
      </c>
      <c r="C43" s="84" t="s">
        <v>166</v>
      </c>
      <c r="D43" s="102">
        <v>346</v>
      </c>
      <c r="E43" s="110">
        <v>350.84154000000001</v>
      </c>
      <c r="F43" s="84">
        <f t="shared" si="0"/>
        <v>1.3992890173410331</v>
      </c>
      <c r="G43" s="24" t="s">
        <v>278</v>
      </c>
      <c r="H43" s="47"/>
    </row>
    <row r="44" spans="1:8" s="40" customFormat="1" ht="30" x14ac:dyDescent="0.25">
      <c r="A44" s="85" t="s">
        <v>77</v>
      </c>
      <c r="B44" s="70" t="s">
        <v>78</v>
      </c>
      <c r="C44" s="84" t="s">
        <v>166</v>
      </c>
      <c r="D44" s="102">
        <v>171</v>
      </c>
      <c r="E44" s="110">
        <v>67.5</v>
      </c>
      <c r="F44" s="84">
        <f t="shared" si="0"/>
        <v>-60.526315789473685</v>
      </c>
      <c r="G44" s="24" t="s">
        <v>278</v>
      </c>
    </row>
    <row r="45" spans="1:8" s="40" customFormat="1" ht="15" x14ac:dyDescent="0.25">
      <c r="A45" s="85" t="s">
        <v>79</v>
      </c>
      <c r="B45" s="70" t="s">
        <v>80</v>
      </c>
      <c r="C45" s="84" t="s">
        <v>166</v>
      </c>
      <c r="D45" s="102">
        <v>6210.21</v>
      </c>
      <c r="E45" s="110">
        <v>0</v>
      </c>
      <c r="F45" s="84">
        <f t="shared" si="0"/>
        <v>-100</v>
      </c>
      <c r="G45" s="24" t="s">
        <v>289</v>
      </c>
    </row>
    <row r="46" spans="1:8" s="40" customFormat="1" ht="45" x14ac:dyDescent="0.25">
      <c r="A46" s="85" t="s">
        <v>81</v>
      </c>
      <c r="B46" s="70" t="s">
        <v>82</v>
      </c>
      <c r="C46" s="84" t="s">
        <v>166</v>
      </c>
      <c r="D46" s="102">
        <v>4509.8500000000004</v>
      </c>
      <c r="E46" s="110">
        <v>0</v>
      </c>
      <c r="F46" s="84">
        <f t="shared" si="0"/>
        <v>-100</v>
      </c>
      <c r="G46" s="24" t="s">
        <v>290</v>
      </c>
    </row>
    <row r="47" spans="1:8" s="40" customFormat="1" ht="30" x14ac:dyDescent="0.25">
      <c r="A47" s="85" t="s">
        <v>83</v>
      </c>
      <c r="B47" s="70" t="s">
        <v>84</v>
      </c>
      <c r="C47" s="84" t="s">
        <v>166</v>
      </c>
      <c r="D47" s="102">
        <v>4488.79</v>
      </c>
      <c r="E47" s="110">
        <v>40.462649999999996</v>
      </c>
      <c r="F47" s="84">
        <f t="shared" si="0"/>
        <v>-99.098584473766877</v>
      </c>
      <c r="G47" s="24" t="s">
        <v>278</v>
      </c>
    </row>
    <row r="48" spans="1:8" s="47" customFormat="1" ht="14.25" x14ac:dyDescent="0.25">
      <c r="A48" s="82" t="s">
        <v>85</v>
      </c>
      <c r="B48" s="43" t="s">
        <v>86</v>
      </c>
      <c r="C48" s="34" t="s">
        <v>166</v>
      </c>
      <c r="D48" s="100">
        <f>D49+D80+D95</f>
        <v>290013.69799999997</v>
      </c>
      <c r="E48" s="118">
        <f>E49+E80+E95</f>
        <v>75213.791029999993</v>
      </c>
      <c r="F48" s="21">
        <f t="shared" si="0"/>
        <v>-74.065434995418741</v>
      </c>
      <c r="G48" s="43"/>
    </row>
    <row r="49" spans="1:7" s="47" customFormat="1" ht="14.25" x14ac:dyDescent="0.25">
      <c r="A49" s="82" t="s">
        <v>87</v>
      </c>
      <c r="B49" s="43" t="s">
        <v>88</v>
      </c>
      <c r="C49" s="34" t="s">
        <v>166</v>
      </c>
      <c r="D49" s="100">
        <f>D50+D51+D52+D53+D54+D55+D58+D59+D60+D67</f>
        <v>205669.16799999998</v>
      </c>
      <c r="E49" s="118">
        <f t="shared" ref="E49" si="3">E50+E51+E52+E53+E54+E55+E58+E59+E60+E67</f>
        <v>43352.063709999995</v>
      </c>
      <c r="F49" s="21">
        <f t="shared" si="0"/>
        <v>-78.921457148112736</v>
      </c>
      <c r="G49" s="43"/>
    </row>
    <row r="50" spans="1:7" s="40" customFormat="1" ht="15" x14ac:dyDescent="0.25">
      <c r="A50" s="83" t="s">
        <v>89</v>
      </c>
      <c r="B50" s="70" t="s">
        <v>90</v>
      </c>
      <c r="C50" s="84" t="s">
        <v>166</v>
      </c>
      <c r="D50" s="102">
        <v>113740</v>
      </c>
      <c r="E50" s="110">
        <v>25144.621019999999</v>
      </c>
      <c r="F50" s="84">
        <f t="shared" si="0"/>
        <v>-77.892895181994021</v>
      </c>
      <c r="G50" s="24" t="s">
        <v>278</v>
      </c>
    </row>
    <row r="51" spans="1:7" s="40" customFormat="1" ht="15" x14ac:dyDescent="0.25">
      <c r="A51" s="83" t="s">
        <v>91</v>
      </c>
      <c r="B51" s="70" t="s">
        <v>23</v>
      </c>
      <c r="C51" s="84" t="s">
        <v>166</v>
      </c>
      <c r="D51" s="102">
        <v>11480.11</v>
      </c>
      <c r="E51" s="110">
        <v>2160.8922000000002</v>
      </c>
      <c r="F51" s="84">
        <f t="shared" si="0"/>
        <v>-81.177077571556367</v>
      </c>
      <c r="G51" s="24" t="s">
        <v>293</v>
      </c>
    </row>
    <row r="52" spans="1:7" s="40" customFormat="1" ht="30" x14ac:dyDescent="0.25">
      <c r="A52" s="83" t="s">
        <v>92</v>
      </c>
      <c r="B52" s="24" t="s">
        <v>27</v>
      </c>
      <c r="C52" s="84"/>
      <c r="D52" s="102">
        <v>2319</v>
      </c>
      <c r="E52" s="110">
        <v>355.56799999999998</v>
      </c>
      <c r="F52" s="84">
        <f t="shared" si="0"/>
        <v>-84.667184131090991</v>
      </c>
      <c r="G52" s="27" t="s">
        <v>273</v>
      </c>
    </row>
    <row r="53" spans="1:7" s="49" customFormat="1" ht="15" x14ac:dyDescent="0.25">
      <c r="A53" s="85" t="s">
        <v>93</v>
      </c>
      <c r="B53" s="24" t="s">
        <v>94</v>
      </c>
      <c r="C53" s="86" t="s">
        <v>166</v>
      </c>
      <c r="D53" s="102">
        <v>9805</v>
      </c>
      <c r="E53" s="110">
        <v>2797.70543</v>
      </c>
      <c r="F53" s="84">
        <f t="shared" si="0"/>
        <v>-71.466543294237638</v>
      </c>
      <c r="G53" s="24" t="s">
        <v>275</v>
      </c>
    </row>
    <row r="54" spans="1:7" s="40" customFormat="1" ht="45" x14ac:dyDescent="0.25">
      <c r="A54" s="83" t="s">
        <v>95</v>
      </c>
      <c r="B54" s="70" t="s">
        <v>96</v>
      </c>
      <c r="C54" s="84" t="s">
        <v>166</v>
      </c>
      <c r="D54" s="102">
        <v>1793</v>
      </c>
      <c r="E54" s="110">
        <v>336.46170000000001</v>
      </c>
      <c r="F54" s="84">
        <f t="shared" si="0"/>
        <v>-81.234707194645836</v>
      </c>
      <c r="G54" s="24" t="s">
        <v>291</v>
      </c>
    </row>
    <row r="55" spans="1:7" s="40" customFormat="1" ht="15" x14ac:dyDescent="0.25">
      <c r="A55" s="83" t="s">
        <v>97</v>
      </c>
      <c r="B55" s="70" t="s">
        <v>98</v>
      </c>
      <c r="C55" s="84" t="s">
        <v>166</v>
      </c>
      <c r="D55" s="107">
        <f>D56+D57</f>
        <v>2379</v>
      </c>
      <c r="E55" s="124">
        <f>E56+E57</f>
        <v>1066.2982499999998</v>
      </c>
      <c r="F55" s="114">
        <f t="shared" si="0"/>
        <v>-55.17872005044137</v>
      </c>
      <c r="G55" s="24"/>
    </row>
    <row r="56" spans="1:7" s="40" customFormat="1" ht="30" x14ac:dyDescent="0.25">
      <c r="A56" s="85" t="s">
        <v>99</v>
      </c>
      <c r="B56" s="137" t="s">
        <v>60</v>
      </c>
      <c r="C56" s="84" t="s">
        <v>166</v>
      </c>
      <c r="D56" s="102">
        <v>421</v>
      </c>
      <c r="E56" s="110">
        <v>592.53154999999992</v>
      </c>
      <c r="F56" s="84">
        <f t="shared" si="0"/>
        <v>40.743836104513036</v>
      </c>
      <c r="G56" s="35" t="s">
        <v>292</v>
      </c>
    </row>
    <row r="57" spans="1:7" s="40" customFormat="1" ht="30" x14ac:dyDescent="0.25">
      <c r="A57" s="85" t="s">
        <v>100</v>
      </c>
      <c r="B57" s="137" t="s">
        <v>101</v>
      </c>
      <c r="C57" s="84" t="s">
        <v>166</v>
      </c>
      <c r="D57" s="102">
        <v>1958</v>
      </c>
      <c r="E57" s="110">
        <v>473.76670000000001</v>
      </c>
      <c r="F57" s="84">
        <f t="shared" si="0"/>
        <v>-75.803539325842692</v>
      </c>
      <c r="G57" s="24" t="s">
        <v>296</v>
      </c>
    </row>
    <row r="58" spans="1:7" s="40" customFormat="1" ht="15" x14ac:dyDescent="0.25">
      <c r="A58" s="83" t="s">
        <v>102</v>
      </c>
      <c r="B58" s="70" t="s">
        <v>35</v>
      </c>
      <c r="C58" s="84" t="s">
        <v>166</v>
      </c>
      <c r="D58" s="102">
        <v>1228</v>
      </c>
      <c r="E58" s="110">
        <v>513.01891999999998</v>
      </c>
      <c r="F58" s="84">
        <f t="shared" si="0"/>
        <v>-58.223214983713355</v>
      </c>
      <c r="G58" s="24" t="s">
        <v>278</v>
      </c>
    </row>
    <row r="59" spans="1:7" s="40" customFormat="1" ht="15" x14ac:dyDescent="0.25">
      <c r="A59" s="83" t="s">
        <v>103</v>
      </c>
      <c r="B59" s="70" t="s">
        <v>104</v>
      </c>
      <c r="C59" s="84" t="s">
        <v>166</v>
      </c>
      <c r="D59" s="102">
        <v>347</v>
      </c>
      <c r="E59" s="110">
        <v>185.19818000000001</v>
      </c>
      <c r="F59" s="84">
        <f t="shared" si="0"/>
        <v>-46.628766570605187</v>
      </c>
      <c r="G59" s="24" t="s">
        <v>278</v>
      </c>
    </row>
    <row r="60" spans="1:7" s="40" customFormat="1" ht="15" x14ac:dyDescent="0.25">
      <c r="A60" s="83" t="s">
        <v>105</v>
      </c>
      <c r="B60" s="70" t="s">
        <v>106</v>
      </c>
      <c r="C60" s="84" t="s">
        <v>166</v>
      </c>
      <c r="D60" s="101">
        <f t="shared" ref="D60:E60" si="4">SUM(D61:D66)</f>
        <v>51111.4</v>
      </c>
      <c r="E60" s="117">
        <f t="shared" si="4"/>
        <v>7523.8809999999994</v>
      </c>
      <c r="F60" s="22">
        <f t="shared" si="0"/>
        <v>-85.279446463998255</v>
      </c>
      <c r="G60" s="24"/>
    </row>
    <row r="61" spans="1:7" s="40" customFormat="1" ht="15" x14ac:dyDescent="0.25">
      <c r="A61" s="83" t="s">
        <v>107</v>
      </c>
      <c r="B61" s="138" t="s">
        <v>108</v>
      </c>
      <c r="C61" s="84" t="s">
        <v>166</v>
      </c>
      <c r="D61" s="102">
        <v>34430.660000000003</v>
      </c>
      <c r="E61" s="110">
        <v>5525.9920000000002</v>
      </c>
      <c r="F61" s="84">
        <f t="shared" si="0"/>
        <v>-83.950374462760806</v>
      </c>
      <c r="G61" s="24" t="s">
        <v>278</v>
      </c>
    </row>
    <row r="62" spans="1:7" s="40" customFormat="1" ht="15" x14ac:dyDescent="0.25">
      <c r="A62" s="83" t="s">
        <v>109</v>
      </c>
      <c r="B62" s="138" t="s">
        <v>110</v>
      </c>
      <c r="C62" s="84" t="s">
        <v>166</v>
      </c>
      <c r="D62" s="102">
        <v>54.75</v>
      </c>
      <c r="E62" s="110">
        <v>11.78</v>
      </c>
      <c r="F62" s="84">
        <f t="shared" si="0"/>
        <v>-78.484018264840188</v>
      </c>
      <c r="G62" s="24" t="s">
        <v>278</v>
      </c>
    </row>
    <row r="63" spans="1:7" s="40" customFormat="1" ht="15" x14ac:dyDescent="0.25">
      <c r="A63" s="83" t="s">
        <v>111</v>
      </c>
      <c r="B63" s="138" t="s">
        <v>112</v>
      </c>
      <c r="C63" s="84" t="s">
        <v>166</v>
      </c>
      <c r="D63" s="102">
        <v>3306.72</v>
      </c>
      <c r="E63" s="110">
        <v>0</v>
      </c>
      <c r="F63" s="84">
        <f t="shared" si="0"/>
        <v>-100</v>
      </c>
      <c r="G63" s="24" t="s">
        <v>297</v>
      </c>
    </row>
    <row r="64" spans="1:7" s="40" customFormat="1" ht="15" x14ac:dyDescent="0.25">
      <c r="A64" s="83" t="s">
        <v>113</v>
      </c>
      <c r="B64" s="138" t="s">
        <v>114</v>
      </c>
      <c r="C64" s="84" t="s">
        <v>166</v>
      </c>
      <c r="D64" s="102">
        <v>9873.42</v>
      </c>
      <c r="E64" s="110">
        <v>1986.1089999999999</v>
      </c>
      <c r="F64" s="84">
        <f t="shared" si="0"/>
        <v>-79.884285283113655</v>
      </c>
      <c r="G64" s="24" t="s">
        <v>284</v>
      </c>
    </row>
    <row r="65" spans="1:8" s="40" customFormat="1" ht="45" x14ac:dyDescent="0.25">
      <c r="A65" s="83" t="s">
        <v>115</v>
      </c>
      <c r="B65" s="138" t="s">
        <v>116</v>
      </c>
      <c r="C65" s="84" t="s">
        <v>166</v>
      </c>
      <c r="D65" s="102">
        <v>46.75</v>
      </c>
      <c r="E65" s="110">
        <v>0</v>
      </c>
      <c r="F65" s="84">
        <f t="shared" si="0"/>
        <v>-100</v>
      </c>
      <c r="G65" s="44" t="s">
        <v>282</v>
      </c>
    </row>
    <row r="66" spans="1:8" s="40" customFormat="1" ht="30" x14ac:dyDescent="0.25">
      <c r="A66" s="83" t="s">
        <v>117</v>
      </c>
      <c r="B66" s="138" t="s">
        <v>118</v>
      </c>
      <c r="C66" s="84" t="s">
        <v>166</v>
      </c>
      <c r="D66" s="102">
        <v>3399.1</v>
      </c>
      <c r="E66" s="110">
        <v>0</v>
      </c>
      <c r="F66" s="84">
        <f t="shared" si="0"/>
        <v>-100</v>
      </c>
      <c r="G66" s="24" t="s">
        <v>298</v>
      </c>
    </row>
    <row r="67" spans="1:8" s="49" customFormat="1" ht="15" x14ac:dyDescent="0.25">
      <c r="A67" s="85" t="s">
        <v>119</v>
      </c>
      <c r="B67" s="24" t="s">
        <v>120</v>
      </c>
      <c r="C67" s="86" t="s">
        <v>166</v>
      </c>
      <c r="D67" s="101">
        <f>SUM(D68:D79)</f>
        <v>11466.657999999999</v>
      </c>
      <c r="E67" s="117">
        <f>SUM(E68:E79)</f>
        <v>3268.4190100000001</v>
      </c>
      <c r="F67" s="22">
        <f t="shared" si="0"/>
        <v>-71.496324299547439</v>
      </c>
      <c r="G67" s="24"/>
    </row>
    <row r="68" spans="1:8" s="40" customFormat="1" ht="30" x14ac:dyDescent="0.25">
      <c r="A68" s="83" t="s">
        <v>121</v>
      </c>
      <c r="B68" s="138" t="s">
        <v>268</v>
      </c>
      <c r="C68" s="84" t="s">
        <v>166</v>
      </c>
      <c r="D68" s="102">
        <v>4538.8739999999998</v>
      </c>
      <c r="E68" s="110">
        <v>891.30957999999998</v>
      </c>
      <c r="F68" s="84">
        <f t="shared" si="0"/>
        <v>-80.36276001492881</v>
      </c>
      <c r="G68" s="24" t="s">
        <v>299</v>
      </c>
    </row>
    <row r="69" spans="1:8" s="40" customFormat="1" ht="15" x14ac:dyDescent="0.25">
      <c r="A69" s="83" t="s">
        <v>122</v>
      </c>
      <c r="B69" s="139" t="s">
        <v>207</v>
      </c>
      <c r="C69" s="84" t="s">
        <v>166</v>
      </c>
      <c r="D69" s="102">
        <v>176.5</v>
      </c>
      <c r="E69" s="110">
        <v>206.20469</v>
      </c>
      <c r="F69" s="84">
        <f t="shared" si="0"/>
        <v>16.829852691218122</v>
      </c>
      <c r="G69" s="24" t="s">
        <v>275</v>
      </c>
    </row>
    <row r="70" spans="1:8" s="40" customFormat="1" ht="15" x14ac:dyDescent="0.25">
      <c r="A70" s="83" t="s">
        <v>123</v>
      </c>
      <c r="B70" s="138" t="s">
        <v>124</v>
      </c>
      <c r="C70" s="84" t="s">
        <v>166</v>
      </c>
      <c r="D70" s="102">
        <v>159</v>
      </c>
      <c r="E70" s="110">
        <v>86.259919999999994</v>
      </c>
      <c r="F70" s="84">
        <f t="shared" si="0"/>
        <v>-45.748477987421388</v>
      </c>
      <c r="G70" s="24" t="s">
        <v>278</v>
      </c>
    </row>
    <row r="71" spans="1:8" s="40" customFormat="1" ht="30" x14ac:dyDescent="0.25">
      <c r="A71" s="83" t="s">
        <v>125</v>
      </c>
      <c r="B71" s="138" t="s">
        <v>126</v>
      </c>
      <c r="C71" s="84" t="s">
        <v>166</v>
      </c>
      <c r="D71" s="102">
        <v>1057</v>
      </c>
      <c r="E71" s="110">
        <v>236.53474</v>
      </c>
      <c r="F71" s="84">
        <f t="shared" ref="F71:F103" si="5">E71/D71*100-100</f>
        <v>-77.622068117313148</v>
      </c>
      <c r="G71" s="24" t="s">
        <v>278</v>
      </c>
    </row>
    <row r="72" spans="1:8" s="40" customFormat="1" ht="15" x14ac:dyDescent="0.25">
      <c r="A72" s="83" t="s">
        <v>127</v>
      </c>
      <c r="B72" s="138" t="s">
        <v>64</v>
      </c>
      <c r="C72" s="84" t="s">
        <v>166</v>
      </c>
      <c r="D72" s="102">
        <v>321.43400000000003</v>
      </c>
      <c r="E72" s="110">
        <v>16.660299999999999</v>
      </c>
      <c r="F72" s="84">
        <f t="shared" si="5"/>
        <v>-94.816883092641106</v>
      </c>
      <c r="G72" s="24" t="s">
        <v>300</v>
      </c>
    </row>
    <row r="73" spans="1:8" s="40" customFormat="1" ht="15" x14ac:dyDescent="0.25">
      <c r="A73" s="83" t="s">
        <v>128</v>
      </c>
      <c r="B73" s="138" t="s">
        <v>129</v>
      </c>
      <c r="C73" s="84" t="s">
        <v>166</v>
      </c>
      <c r="D73" s="102">
        <v>1452</v>
      </c>
      <c r="E73" s="110">
        <v>629.33853999999997</v>
      </c>
      <c r="F73" s="84">
        <f t="shared" si="5"/>
        <v>-56.657125344352622</v>
      </c>
      <c r="G73" s="24" t="s">
        <v>280</v>
      </c>
    </row>
    <row r="74" spans="1:8" s="40" customFormat="1" ht="15" x14ac:dyDescent="0.25">
      <c r="A74" s="83" t="s">
        <v>130</v>
      </c>
      <c r="B74" s="138" t="s">
        <v>131</v>
      </c>
      <c r="C74" s="84" t="s">
        <v>166</v>
      </c>
      <c r="D74" s="102">
        <v>581.19000000000005</v>
      </c>
      <c r="E74" s="110">
        <v>0</v>
      </c>
      <c r="F74" s="84">
        <f t="shared" si="5"/>
        <v>-100</v>
      </c>
      <c r="G74" s="24" t="s">
        <v>275</v>
      </c>
    </row>
    <row r="75" spans="1:8" s="40" customFormat="1" ht="15" x14ac:dyDescent="0.25">
      <c r="A75" s="83" t="s">
        <v>132</v>
      </c>
      <c r="B75" s="138" t="s">
        <v>39</v>
      </c>
      <c r="C75" s="84" t="s">
        <v>166</v>
      </c>
      <c r="D75" s="102">
        <v>509</v>
      </c>
      <c r="E75" s="110">
        <v>265.661</v>
      </c>
      <c r="F75" s="84">
        <f t="shared" si="5"/>
        <v>-47.807269155206292</v>
      </c>
      <c r="G75" s="24" t="s">
        <v>278</v>
      </c>
    </row>
    <row r="76" spans="1:8" s="40" customFormat="1" ht="15" x14ac:dyDescent="0.25">
      <c r="A76" s="83" t="s">
        <v>133</v>
      </c>
      <c r="B76" s="138" t="s">
        <v>134</v>
      </c>
      <c r="C76" s="84" t="s">
        <v>166</v>
      </c>
      <c r="D76" s="102">
        <v>31</v>
      </c>
      <c r="E76" s="110">
        <v>38.401780000000002</v>
      </c>
      <c r="F76" s="84">
        <f t="shared" si="5"/>
        <v>23.87670967741937</v>
      </c>
      <c r="G76" s="24" t="s">
        <v>312</v>
      </c>
    </row>
    <row r="77" spans="1:8" s="40" customFormat="1" ht="15" x14ac:dyDescent="0.25">
      <c r="A77" s="83" t="s">
        <v>135</v>
      </c>
      <c r="B77" s="138" t="s">
        <v>136</v>
      </c>
      <c r="C77" s="84" t="s">
        <v>166</v>
      </c>
      <c r="D77" s="102">
        <v>1962</v>
      </c>
      <c r="E77" s="110">
        <v>66.548100000000005</v>
      </c>
      <c r="F77" s="84">
        <f t="shared" si="5"/>
        <v>-96.608149847094808</v>
      </c>
      <c r="G77" s="24" t="s">
        <v>301</v>
      </c>
    </row>
    <row r="78" spans="1:8" s="40" customFormat="1" ht="45" x14ac:dyDescent="0.25">
      <c r="A78" s="83" t="s">
        <v>137</v>
      </c>
      <c r="B78" s="138" t="s">
        <v>70</v>
      </c>
      <c r="C78" s="84" t="s">
        <v>166</v>
      </c>
      <c r="D78" s="102">
        <v>146.66</v>
      </c>
      <c r="E78" s="110">
        <v>701.32</v>
      </c>
      <c r="F78" s="84">
        <f t="shared" si="5"/>
        <v>378.19446338469936</v>
      </c>
      <c r="G78" s="24" t="s">
        <v>313</v>
      </c>
      <c r="H78" s="57"/>
    </row>
    <row r="79" spans="1:8" s="40" customFormat="1" ht="15" x14ac:dyDescent="0.25">
      <c r="A79" s="83" t="s">
        <v>138</v>
      </c>
      <c r="B79" s="138" t="s">
        <v>139</v>
      </c>
      <c r="C79" s="84" t="s">
        <v>166</v>
      </c>
      <c r="D79" s="102">
        <v>532</v>
      </c>
      <c r="E79" s="110">
        <v>130.18036000000001</v>
      </c>
      <c r="F79" s="84">
        <f t="shared" si="5"/>
        <v>-75.530007518796992</v>
      </c>
      <c r="G79" s="24" t="s">
        <v>278</v>
      </c>
    </row>
    <row r="80" spans="1:8" s="47" customFormat="1" ht="14.25" x14ac:dyDescent="0.25">
      <c r="A80" s="82" t="s">
        <v>140</v>
      </c>
      <c r="B80" s="43" t="s">
        <v>141</v>
      </c>
      <c r="C80" s="34" t="s">
        <v>166</v>
      </c>
      <c r="D80" s="100">
        <f t="shared" ref="D80:E80" si="6">D81+D82</f>
        <v>82152.33</v>
      </c>
      <c r="E80" s="118">
        <f t="shared" si="6"/>
        <v>31668.460510000001</v>
      </c>
      <c r="F80" s="21">
        <f t="shared" si="5"/>
        <v>-61.451537028834117</v>
      </c>
      <c r="G80" s="43"/>
    </row>
    <row r="81" spans="1:7" s="49" customFormat="1" ht="15" x14ac:dyDescent="0.25">
      <c r="A81" s="85" t="s">
        <v>253</v>
      </c>
      <c r="B81" s="24" t="s">
        <v>94</v>
      </c>
      <c r="C81" s="86" t="s">
        <v>166</v>
      </c>
      <c r="D81" s="102">
        <v>3553.42</v>
      </c>
      <c r="E81" s="110">
        <v>1127.16992</v>
      </c>
      <c r="F81" s="84">
        <f t="shared" si="5"/>
        <v>-68.279293750809074</v>
      </c>
      <c r="G81" s="24" t="s">
        <v>275</v>
      </c>
    </row>
    <row r="82" spans="1:7" s="49" customFormat="1" ht="15" x14ac:dyDescent="0.25">
      <c r="A82" s="85" t="s">
        <v>142</v>
      </c>
      <c r="B82" s="24" t="s">
        <v>58</v>
      </c>
      <c r="C82" s="86" t="s">
        <v>166</v>
      </c>
      <c r="D82" s="101">
        <f t="shared" ref="D82:E82" si="7">SUM(D83:D94)-D84-D85</f>
        <v>78598.91</v>
      </c>
      <c r="E82" s="117">
        <f t="shared" si="7"/>
        <v>30541.290590000001</v>
      </c>
      <c r="F82" s="22">
        <f t="shared" si="5"/>
        <v>-61.142857337334576</v>
      </c>
      <c r="G82" s="24"/>
    </row>
    <row r="83" spans="1:7" s="49" customFormat="1" ht="15" x14ac:dyDescent="0.25">
      <c r="A83" s="88" t="s">
        <v>143</v>
      </c>
      <c r="B83" s="24" t="s">
        <v>144</v>
      </c>
      <c r="C83" s="86" t="s">
        <v>166</v>
      </c>
      <c r="D83" s="101">
        <f t="shared" ref="D83:E83" si="8">D84+D85</f>
        <v>205</v>
      </c>
      <c r="E83" s="117">
        <f t="shared" si="8"/>
        <v>551.33900999999992</v>
      </c>
      <c r="F83" s="22">
        <f t="shared" si="5"/>
        <v>168.94585853658532</v>
      </c>
      <c r="G83" s="24"/>
    </row>
    <row r="84" spans="1:7" s="40" customFormat="1" ht="15" x14ac:dyDescent="0.25">
      <c r="A84" s="88" t="s">
        <v>145</v>
      </c>
      <c r="B84" s="89" t="s">
        <v>146</v>
      </c>
      <c r="C84" s="84" t="s">
        <v>166</v>
      </c>
      <c r="D84" s="102">
        <v>36</v>
      </c>
      <c r="E84" s="110">
        <v>411.60209999999995</v>
      </c>
      <c r="F84" s="84">
        <f t="shared" si="5"/>
        <v>1043.3391666666666</v>
      </c>
      <c r="G84" s="147" t="s">
        <v>302</v>
      </c>
    </row>
    <row r="85" spans="1:7" s="40" customFormat="1" ht="15" x14ac:dyDescent="0.25">
      <c r="A85" s="88" t="s">
        <v>147</v>
      </c>
      <c r="B85" s="89" t="s">
        <v>148</v>
      </c>
      <c r="C85" s="84" t="s">
        <v>166</v>
      </c>
      <c r="D85" s="102">
        <v>169</v>
      </c>
      <c r="E85" s="110">
        <v>139.73690999999999</v>
      </c>
      <c r="F85" s="84">
        <f t="shared" si="5"/>
        <v>-17.315437869822489</v>
      </c>
      <c r="G85" s="147"/>
    </row>
    <row r="86" spans="1:7" s="40" customFormat="1" ht="15" x14ac:dyDescent="0.25">
      <c r="A86" s="83" t="s">
        <v>149</v>
      </c>
      <c r="B86" s="70" t="s">
        <v>129</v>
      </c>
      <c r="C86" s="84" t="s">
        <v>166</v>
      </c>
      <c r="D86" s="102">
        <v>1048</v>
      </c>
      <c r="E86" s="110">
        <v>431.99089999999995</v>
      </c>
      <c r="F86" s="84">
        <f t="shared" si="5"/>
        <v>-58.77949427480916</v>
      </c>
      <c r="G86" s="24" t="s">
        <v>280</v>
      </c>
    </row>
    <row r="87" spans="1:7" s="40" customFormat="1" ht="15" x14ac:dyDescent="0.25">
      <c r="A87" s="83" t="s">
        <v>150</v>
      </c>
      <c r="B87" s="70" t="s">
        <v>241</v>
      </c>
      <c r="C87" s="84" t="s">
        <v>166</v>
      </c>
      <c r="D87" s="102">
        <v>165</v>
      </c>
      <c r="E87" s="110">
        <v>126.01441</v>
      </c>
      <c r="F87" s="84">
        <f t="shared" si="5"/>
        <v>-23.627630303030301</v>
      </c>
      <c r="G87" s="24" t="s">
        <v>278</v>
      </c>
    </row>
    <row r="88" spans="1:7" s="40" customFormat="1" ht="45" x14ac:dyDescent="0.25">
      <c r="A88" s="83" t="s">
        <v>151</v>
      </c>
      <c r="B88" s="70" t="s">
        <v>96</v>
      </c>
      <c r="C88" s="84" t="s">
        <v>166</v>
      </c>
      <c r="D88" s="102">
        <v>165</v>
      </c>
      <c r="E88" s="110">
        <v>86.263000000000005</v>
      </c>
      <c r="F88" s="84">
        <f t="shared" si="5"/>
        <v>-47.719393939393939</v>
      </c>
      <c r="G88" s="24" t="s">
        <v>280</v>
      </c>
    </row>
    <row r="89" spans="1:7" s="40" customFormat="1" ht="15" x14ac:dyDescent="0.25">
      <c r="A89" s="83" t="s">
        <v>152</v>
      </c>
      <c r="B89" s="70" t="s">
        <v>207</v>
      </c>
      <c r="C89" s="84" t="s">
        <v>166</v>
      </c>
      <c r="D89" s="102">
        <v>639</v>
      </c>
      <c r="E89" s="110">
        <v>226.19354000000001</v>
      </c>
      <c r="F89" s="84">
        <f t="shared" si="5"/>
        <v>-64.601949921752748</v>
      </c>
      <c r="G89" s="24" t="s">
        <v>280</v>
      </c>
    </row>
    <row r="90" spans="1:7" s="49" customFormat="1" ht="30" x14ac:dyDescent="0.25">
      <c r="A90" s="83" t="s">
        <v>153</v>
      </c>
      <c r="B90" s="24" t="s">
        <v>35</v>
      </c>
      <c r="C90" s="86" t="s">
        <v>166</v>
      </c>
      <c r="D90" s="102">
        <v>172</v>
      </c>
      <c r="E90" s="110">
        <v>246.94625000000002</v>
      </c>
      <c r="F90" s="84">
        <f t="shared" si="5"/>
        <v>43.573401162790702</v>
      </c>
      <c r="G90" s="24" t="s">
        <v>285</v>
      </c>
    </row>
    <row r="91" spans="1:7" s="40" customFormat="1" ht="15" x14ac:dyDescent="0.25">
      <c r="A91" s="83" t="s">
        <v>154</v>
      </c>
      <c r="B91" s="70" t="s">
        <v>136</v>
      </c>
      <c r="C91" s="84" t="s">
        <v>166</v>
      </c>
      <c r="D91" s="102">
        <v>8574</v>
      </c>
      <c r="E91" s="110">
        <v>0</v>
      </c>
      <c r="F91" s="84">
        <f t="shared" si="5"/>
        <v>-100</v>
      </c>
      <c r="G91" s="24" t="s">
        <v>303</v>
      </c>
    </row>
    <row r="92" spans="1:7" s="40" customFormat="1" ht="15" x14ac:dyDescent="0.25">
      <c r="A92" s="83" t="s">
        <v>155</v>
      </c>
      <c r="B92" s="70" t="s">
        <v>64</v>
      </c>
      <c r="C92" s="84" t="s">
        <v>166</v>
      </c>
      <c r="D92" s="102">
        <v>5830.9</v>
      </c>
      <c r="E92" s="110">
        <v>1757.6933000000001</v>
      </c>
      <c r="F92" s="84">
        <f t="shared" si="5"/>
        <v>-69.855540311101208</v>
      </c>
      <c r="G92" s="24" t="s">
        <v>304</v>
      </c>
    </row>
    <row r="93" spans="1:7" s="40" customFormat="1" ht="15" x14ac:dyDescent="0.25">
      <c r="A93" s="83" t="s">
        <v>156</v>
      </c>
      <c r="B93" s="70" t="s">
        <v>256</v>
      </c>
      <c r="C93" s="84" t="s">
        <v>166</v>
      </c>
      <c r="D93" s="102">
        <v>62.6</v>
      </c>
      <c r="E93" s="110">
        <v>91.153580000000005</v>
      </c>
      <c r="F93" s="84">
        <f t="shared" si="5"/>
        <v>45.612747603833867</v>
      </c>
      <c r="G93" s="39" t="s">
        <v>305</v>
      </c>
    </row>
    <row r="94" spans="1:7" s="40" customFormat="1" ht="45" x14ac:dyDescent="0.25">
      <c r="A94" s="83" t="s">
        <v>157</v>
      </c>
      <c r="B94" s="70" t="s">
        <v>323</v>
      </c>
      <c r="C94" s="84" t="s">
        <v>166</v>
      </c>
      <c r="D94" s="102">
        <v>61737.41</v>
      </c>
      <c r="E94" s="110">
        <v>27023.696599999999</v>
      </c>
      <c r="F94" s="84">
        <f t="shared" si="5"/>
        <v>-56.228004057831384</v>
      </c>
      <c r="G94" s="24" t="s">
        <v>306</v>
      </c>
    </row>
    <row r="95" spans="1:7" s="47" customFormat="1" ht="30" x14ac:dyDescent="0.25">
      <c r="A95" s="82" t="s">
        <v>259</v>
      </c>
      <c r="B95" s="90" t="s">
        <v>294</v>
      </c>
      <c r="C95" s="91" t="s">
        <v>166</v>
      </c>
      <c r="D95" s="108">
        <v>2192.1999999999998</v>
      </c>
      <c r="E95" s="116">
        <v>193.26680999999999</v>
      </c>
      <c r="F95" s="91">
        <f t="shared" si="5"/>
        <v>-91.183887875193875</v>
      </c>
      <c r="G95" s="45" t="s">
        <v>307</v>
      </c>
    </row>
    <row r="96" spans="1:7" s="47" customFormat="1" ht="15" x14ac:dyDescent="0.25">
      <c r="A96" s="95" t="s">
        <v>158</v>
      </c>
      <c r="B96" s="96" t="s">
        <v>160</v>
      </c>
      <c r="C96" s="97" t="s">
        <v>166</v>
      </c>
      <c r="D96" s="109">
        <f>D7+D48</f>
        <v>5141748.4923999999</v>
      </c>
      <c r="E96" s="115">
        <f>E7+E48</f>
        <v>1393735.9948499999</v>
      </c>
      <c r="F96" s="119">
        <f t="shared" si="5"/>
        <v>-72.893734555276751</v>
      </c>
      <c r="G96" s="98" t="s">
        <v>278</v>
      </c>
    </row>
    <row r="97" spans="1:7" s="47" customFormat="1" ht="15" x14ac:dyDescent="0.25">
      <c r="A97" s="82" t="s">
        <v>159</v>
      </c>
      <c r="B97" s="43" t="s">
        <v>162</v>
      </c>
      <c r="C97" s="34" t="s">
        <v>166</v>
      </c>
      <c r="D97" s="108">
        <f>D98-D96</f>
        <v>93618.777599999681</v>
      </c>
      <c r="E97" s="116">
        <f>E98-E96</f>
        <v>381244.08514999994</v>
      </c>
      <c r="F97" s="91">
        <f t="shared" si="5"/>
        <v>307.23036010886904</v>
      </c>
      <c r="G97" s="24" t="s">
        <v>314</v>
      </c>
    </row>
    <row r="98" spans="1:7" s="47" customFormat="1" ht="18" customHeight="1" x14ac:dyDescent="0.25">
      <c r="A98" s="34" t="s">
        <v>161</v>
      </c>
      <c r="B98" s="92" t="s">
        <v>164</v>
      </c>
      <c r="C98" s="34" t="s">
        <v>166</v>
      </c>
      <c r="D98" s="108">
        <v>5235367.2699999996</v>
      </c>
      <c r="E98" s="116">
        <v>1774980.0799999998</v>
      </c>
      <c r="F98" s="91">
        <f t="shared" si="5"/>
        <v>-66.096359845256842</v>
      </c>
      <c r="G98" s="43"/>
    </row>
    <row r="99" spans="1:7" s="49" customFormat="1" ht="16.5" x14ac:dyDescent="0.25">
      <c r="A99" s="145" t="s">
        <v>163</v>
      </c>
      <c r="B99" s="148" t="s">
        <v>165</v>
      </c>
      <c r="C99" s="91" t="s">
        <v>320</v>
      </c>
      <c r="D99" s="108">
        <v>41926.370000000003</v>
      </c>
      <c r="E99" s="116">
        <v>15350.442389</v>
      </c>
      <c r="F99" s="91">
        <f t="shared" si="5"/>
        <v>-63.387141817906013</v>
      </c>
      <c r="G99" s="24"/>
    </row>
    <row r="100" spans="1:7" s="49" customFormat="1" ht="15" x14ac:dyDescent="0.25">
      <c r="A100" s="146"/>
      <c r="B100" s="148"/>
      <c r="C100" s="34" t="s">
        <v>166</v>
      </c>
      <c r="D100" s="104">
        <f>D98</f>
        <v>5235367.2699999996</v>
      </c>
      <c r="E100" s="121">
        <v>1774980.0799999998</v>
      </c>
      <c r="F100" s="34">
        <f t="shared" si="5"/>
        <v>-66.096359845256842</v>
      </c>
      <c r="G100" s="24"/>
    </row>
    <row r="101" spans="1:7" s="48" customFormat="1" ht="15" x14ac:dyDescent="0.25">
      <c r="A101" s="146" t="s">
        <v>167</v>
      </c>
      <c r="B101" s="150" t="s">
        <v>169</v>
      </c>
      <c r="C101" s="99" t="s">
        <v>170</v>
      </c>
      <c r="D101" s="130">
        <v>0.156</v>
      </c>
      <c r="E101" s="130">
        <v>0.13300000000000001</v>
      </c>
      <c r="F101" s="34">
        <f>E101/D101*100-100</f>
        <v>-14.743589743589737</v>
      </c>
      <c r="G101" s="151" t="s">
        <v>308</v>
      </c>
    </row>
    <row r="102" spans="1:7" s="40" customFormat="1" ht="16.5" x14ac:dyDescent="0.25">
      <c r="A102" s="146"/>
      <c r="B102" s="150"/>
      <c r="C102" s="34" t="s">
        <v>320</v>
      </c>
      <c r="D102" s="104">
        <v>2947.43</v>
      </c>
      <c r="E102" s="121">
        <v>804.56899999999996</v>
      </c>
      <c r="F102" s="34">
        <f t="shared" si="5"/>
        <v>-72.70269353301012</v>
      </c>
      <c r="G102" s="151"/>
    </row>
    <row r="103" spans="1:7" s="40" customFormat="1" ht="16.5" x14ac:dyDescent="0.25">
      <c r="A103" s="93" t="s">
        <v>266</v>
      </c>
      <c r="B103" s="94" t="s">
        <v>168</v>
      </c>
      <c r="C103" s="33" t="s">
        <v>321</v>
      </c>
      <c r="D103" s="129">
        <f>D98/D99</f>
        <v>124.8705115658713</v>
      </c>
      <c r="E103" s="129">
        <f>E98/E99</f>
        <v>115.63054894573825</v>
      </c>
      <c r="F103" s="21">
        <f t="shared" si="5"/>
        <v>-7.3996354337499497</v>
      </c>
      <c r="G103" s="24"/>
    </row>
    <row r="104" spans="1:7" s="49" customFormat="1" ht="15" x14ac:dyDescent="0.25">
      <c r="A104" s="50"/>
      <c r="B104" s="41"/>
      <c r="C104" s="41"/>
      <c r="D104" s="51"/>
      <c r="E104" s="52"/>
      <c r="F104" s="53"/>
    </row>
    <row r="105" spans="1:7" s="40" customFormat="1" ht="15" x14ac:dyDescent="0.25">
      <c r="D105" s="54"/>
      <c r="G105" s="49"/>
    </row>
    <row r="106" spans="1:7" s="40" customFormat="1" ht="15" x14ac:dyDescent="0.25">
      <c r="A106" s="149"/>
      <c r="B106" s="149"/>
      <c r="C106" s="149"/>
      <c r="D106" s="149"/>
      <c r="E106" s="149"/>
      <c r="F106" s="149"/>
      <c r="G106" s="49"/>
    </row>
    <row r="107" spans="1:7" s="40" customFormat="1" ht="15" x14ac:dyDescent="0.25">
      <c r="D107" s="54"/>
      <c r="G107" s="49"/>
    </row>
    <row r="108" spans="1:7" s="40" customFormat="1" ht="15" x14ac:dyDescent="0.25">
      <c r="D108" s="54"/>
      <c r="G108" s="49"/>
    </row>
    <row r="109" spans="1:7" s="40" customFormat="1" ht="15" x14ac:dyDescent="0.25">
      <c r="D109" s="54"/>
      <c r="G109" s="49"/>
    </row>
    <row r="110" spans="1:7" s="40" customFormat="1" ht="15" x14ac:dyDescent="0.25">
      <c r="D110" s="54"/>
      <c r="G110" s="49"/>
    </row>
    <row r="111" spans="1:7" s="40" customFormat="1" ht="15" x14ac:dyDescent="0.25">
      <c r="A111" s="42"/>
      <c r="D111" s="54"/>
      <c r="G111" s="49"/>
    </row>
    <row r="112" spans="1:7" s="40" customFormat="1" ht="15" x14ac:dyDescent="0.25">
      <c r="D112" s="54"/>
      <c r="G112" s="49"/>
    </row>
    <row r="113" spans="2:7" s="40" customFormat="1" ht="15" x14ac:dyDescent="0.25">
      <c r="D113" s="54"/>
      <c r="G113" s="49"/>
    </row>
    <row r="114" spans="2:7" s="40" customFormat="1" ht="15" x14ac:dyDescent="0.25">
      <c r="D114" s="54"/>
      <c r="G114" s="49"/>
    </row>
    <row r="115" spans="2:7" s="40" customFormat="1" ht="15" x14ac:dyDescent="0.25">
      <c r="D115" s="54"/>
      <c r="G115" s="49"/>
    </row>
    <row r="116" spans="2:7" s="40" customFormat="1" ht="15" x14ac:dyDescent="0.25">
      <c r="D116" s="54"/>
      <c r="G116" s="49"/>
    </row>
    <row r="117" spans="2:7" s="40" customFormat="1" ht="15" x14ac:dyDescent="0.25">
      <c r="D117" s="54"/>
      <c r="G117" s="49"/>
    </row>
    <row r="118" spans="2:7" s="40" customFormat="1" ht="15" x14ac:dyDescent="0.25">
      <c r="B118" s="42"/>
      <c r="D118" s="54"/>
      <c r="G118" s="49"/>
    </row>
    <row r="119" spans="2:7" s="40" customFormat="1" ht="15" x14ac:dyDescent="0.25">
      <c r="D119" s="54"/>
      <c r="G119" s="49"/>
    </row>
    <row r="120" spans="2:7" s="40" customFormat="1" ht="15" x14ac:dyDescent="0.25">
      <c r="D120" s="54"/>
      <c r="G120" s="49"/>
    </row>
    <row r="121" spans="2:7" s="40" customFormat="1" ht="15" x14ac:dyDescent="0.25">
      <c r="D121" s="54"/>
      <c r="G121" s="49"/>
    </row>
    <row r="122" spans="2:7" s="40" customFormat="1" ht="15" x14ac:dyDescent="0.25">
      <c r="D122" s="54"/>
      <c r="G122" s="49"/>
    </row>
    <row r="123" spans="2:7" s="40" customFormat="1" ht="15" x14ac:dyDescent="0.25">
      <c r="D123" s="54"/>
      <c r="G123" s="49"/>
    </row>
    <row r="124" spans="2:7" s="40" customFormat="1" ht="15" x14ac:dyDescent="0.25">
      <c r="D124" s="54"/>
      <c r="G124" s="49"/>
    </row>
    <row r="125" spans="2:7" s="40" customFormat="1" ht="15" x14ac:dyDescent="0.25">
      <c r="D125" s="54"/>
      <c r="G125" s="49"/>
    </row>
    <row r="126" spans="2:7" s="40" customFormat="1" ht="15" x14ac:dyDescent="0.25">
      <c r="D126" s="54"/>
      <c r="G126" s="49"/>
    </row>
    <row r="127" spans="2:7" s="40" customFormat="1" ht="15" x14ac:dyDescent="0.25">
      <c r="D127" s="54"/>
      <c r="G127" s="49"/>
    </row>
    <row r="128" spans="2:7" s="40" customFormat="1" ht="15" x14ac:dyDescent="0.25">
      <c r="D128" s="54"/>
      <c r="G128" s="49"/>
    </row>
    <row r="129" spans="4:7" s="40" customFormat="1" ht="15" x14ac:dyDescent="0.25">
      <c r="D129" s="54"/>
      <c r="G129" s="49"/>
    </row>
    <row r="130" spans="4:7" s="40" customFormat="1" ht="15" x14ac:dyDescent="0.25">
      <c r="D130" s="54"/>
      <c r="G130" s="49"/>
    </row>
    <row r="131" spans="4:7" s="40" customFormat="1" ht="15" x14ac:dyDescent="0.25">
      <c r="D131" s="54"/>
      <c r="G131" s="49"/>
    </row>
    <row r="132" spans="4:7" s="40" customFormat="1" ht="15" x14ac:dyDescent="0.25">
      <c r="D132" s="54"/>
      <c r="G132" s="49"/>
    </row>
    <row r="133" spans="4:7" s="40" customFormat="1" ht="15" x14ac:dyDescent="0.25">
      <c r="D133" s="54"/>
      <c r="G133" s="49"/>
    </row>
    <row r="134" spans="4:7" s="40" customFormat="1" ht="15" x14ac:dyDescent="0.25">
      <c r="D134" s="54"/>
      <c r="G134" s="49"/>
    </row>
    <row r="135" spans="4:7" s="40" customFormat="1" ht="15" x14ac:dyDescent="0.25">
      <c r="D135" s="54"/>
      <c r="G135" s="49"/>
    </row>
    <row r="136" spans="4:7" s="40" customFormat="1" ht="15" x14ac:dyDescent="0.25">
      <c r="D136" s="54"/>
      <c r="G136" s="49"/>
    </row>
    <row r="137" spans="4:7" s="40" customFormat="1" ht="15" x14ac:dyDescent="0.25">
      <c r="D137" s="54"/>
      <c r="G137" s="49"/>
    </row>
    <row r="138" spans="4:7" s="40" customFormat="1" ht="15" x14ac:dyDescent="0.25">
      <c r="D138" s="54"/>
      <c r="G138" s="49"/>
    </row>
    <row r="139" spans="4:7" s="40" customFormat="1" ht="15" x14ac:dyDescent="0.25">
      <c r="D139" s="54"/>
      <c r="G139" s="49"/>
    </row>
    <row r="140" spans="4:7" s="40" customFormat="1" ht="15" x14ac:dyDescent="0.25">
      <c r="D140" s="54"/>
      <c r="G140" s="49"/>
    </row>
    <row r="141" spans="4:7" s="40" customFormat="1" ht="15" x14ac:dyDescent="0.25">
      <c r="D141" s="54"/>
      <c r="G141" s="49"/>
    </row>
    <row r="142" spans="4:7" s="40" customFormat="1" ht="15" x14ac:dyDescent="0.25">
      <c r="D142" s="54"/>
      <c r="G142" s="49"/>
    </row>
    <row r="143" spans="4:7" s="40" customFormat="1" ht="15" x14ac:dyDescent="0.25">
      <c r="D143" s="54"/>
      <c r="G143" s="49"/>
    </row>
    <row r="144" spans="4:7" s="40" customFormat="1" ht="15" x14ac:dyDescent="0.25">
      <c r="D144" s="54"/>
      <c r="G144" s="49"/>
    </row>
    <row r="145" spans="4:7" s="40" customFormat="1" ht="15" x14ac:dyDescent="0.25">
      <c r="D145" s="54"/>
      <c r="G145" s="49"/>
    </row>
    <row r="146" spans="4:7" s="40" customFormat="1" ht="15" x14ac:dyDescent="0.25">
      <c r="D146" s="54"/>
      <c r="G146" s="49"/>
    </row>
    <row r="147" spans="4:7" s="40" customFormat="1" ht="15" x14ac:dyDescent="0.25">
      <c r="D147" s="54"/>
      <c r="G147" s="49"/>
    </row>
    <row r="148" spans="4:7" s="40" customFormat="1" ht="15" x14ac:dyDescent="0.25">
      <c r="D148" s="54"/>
      <c r="G148" s="49"/>
    </row>
    <row r="149" spans="4:7" s="40" customFormat="1" ht="15" x14ac:dyDescent="0.25">
      <c r="D149" s="54"/>
      <c r="G149" s="49"/>
    </row>
    <row r="150" spans="4:7" s="40" customFormat="1" ht="15" x14ac:dyDescent="0.25">
      <c r="D150" s="54"/>
      <c r="G150" s="49"/>
    </row>
    <row r="151" spans="4:7" s="40" customFormat="1" ht="15" x14ac:dyDescent="0.25">
      <c r="D151" s="54"/>
      <c r="G151" s="49"/>
    </row>
    <row r="152" spans="4:7" s="40" customFormat="1" ht="15" x14ac:dyDescent="0.25">
      <c r="D152" s="54"/>
      <c r="G152" s="49"/>
    </row>
    <row r="153" spans="4:7" s="40" customFormat="1" ht="15" x14ac:dyDescent="0.25">
      <c r="D153" s="54"/>
      <c r="G153" s="49"/>
    </row>
    <row r="154" spans="4:7" s="40" customFormat="1" ht="15" x14ac:dyDescent="0.25">
      <c r="D154" s="54"/>
      <c r="G154" s="49"/>
    </row>
    <row r="155" spans="4:7" s="40" customFormat="1" ht="15" x14ac:dyDescent="0.25">
      <c r="D155" s="54"/>
      <c r="G155" s="49"/>
    </row>
    <row r="156" spans="4:7" s="40" customFormat="1" ht="15" x14ac:dyDescent="0.25">
      <c r="D156" s="54"/>
      <c r="G156" s="49"/>
    </row>
    <row r="157" spans="4:7" s="40" customFormat="1" ht="15" x14ac:dyDescent="0.25">
      <c r="D157" s="54"/>
      <c r="G157" s="49"/>
    </row>
    <row r="158" spans="4:7" s="40" customFormat="1" ht="15" x14ac:dyDescent="0.25">
      <c r="D158" s="54"/>
      <c r="G158" s="49"/>
    </row>
    <row r="159" spans="4:7" s="40" customFormat="1" ht="15" x14ac:dyDescent="0.25">
      <c r="D159" s="54"/>
      <c r="G159" s="49"/>
    </row>
    <row r="160" spans="4:7" s="40" customFormat="1" ht="15" x14ac:dyDescent="0.25">
      <c r="D160" s="54"/>
      <c r="G160" s="49"/>
    </row>
    <row r="161" spans="4:7" s="40" customFormat="1" ht="15" x14ac:dyDescent="0.25">
      <c r="D161" s="54"/>
      <c r="G161" s="49"/>
    </row>
    <row r="162" spans="4:7" s="40" customFormat="1" ht="15" x14ac:dyDescent="0.25">
      <c r="D162" s="54"/>
      <c r="G162" s="49"/>
    </row>
    <row r="163" spans="4:7" s="40" customFormat="1" ht="15" x14ac:dyDescent="0.25">
      <c r="D163" s="54"/>
      <c r="G163" s="49"/>
    </row>
    <row r="164" spans="4:7" s="40" customFormat="1" ht="15" x14ac:dyDescent="0.25">
      <c r="D164" s="54"/>
      <c r="G164" s="49"/>
    </row>
    <row r="165" spans="4:7" s="40" customFormat="1" ht="15" x14ac:dyDescent="0.25">
      <c r="D165" s="54"/>
      <c r="G165" s="49"/>
    </row>
    <row r="166" spans="4:7" s="40" customFormat="1" ht="15" x14ac:dyDescent="0.25">
      <c r="D166" s="54"/>
      <c r="G166" s="49"/>
    </row>
    <row r="167" spans="4:7" s="40" customFormat="1" ht="15" x14ac:dyDescent="0.25">
      <c r="D167" s="54"/>
      <c r="G167" s="49"/>
    </row>
    <row r="168" spans="4:7" s="40" customFormat="1" ht="15" x14ac:dyDescent="0.25">
      <c r="D168" s="54"/>
      <c r="G168" s="49"/>
    </row>
    <row r="169" spans="4:7" s="40" customFormat="1" ht="15" x14ac:dyDescent="0.25">
      <c r="D169" s="54"/>
      <c r="G169" s="49"/>
    </row>
    <row r="170" spans="4:7" s="40" customFormat="1" ht="15" x14ac:dyDescent="0.25">
      <c r="D170" s="54"/>
      <c r="G170" s="49"/>
    </row>
    <row r="171" spans="4:7" s="40" customFormat="1" ht="15" x14ac:dyDescent="0.25">
      <c r="D171" s="54"/>
      <c r="G171" s="49"/>
    </row>
    <row r="172" spans="4:7" s="40" customFormat="1" ht="15" x14ac:dyDescent="0.25">
      <c r="D172" s="54"/>
      <c r="G172" s="49"/>
    </row>
    <row r="173" spans="4:7" s="40" customFormat="1" ht="15" x14ac:dyDescent="0.25">
      <c r="D173" s="54"/>
      <c r="G173" s="49"/>
    </row>
    <row r="174" spans="4:7" s="40" customFormat="1" ht="15" x14ac:dyDescent="0.25">
      <c r="D174" s="54"/>
      <c r="G174" s="49"/>
    </row>
    <row r="175" spans="4:7" s="40" customFormat="1" ht="15" x14ac:dyDescent="0.25">
      <c r="D175" s="54"/>
      <c r="G175" s="49"/>
    </row>
    <row r="176" spans="4:7" s="40" customFormat="1" ht="15" x14ac:dyDescent="0.25">
      <c r="D176" s="54"/>
      <c r="G176" s="49"/>
    </row>
    <row r="177" spans="4:7" s="40" customFormat="1" ht="15" x14ac:dyDescent="0.25">
      <c r="D177" s="54"/>
      <c r="G177" s="49"/>
    </row>
    <row r="178" spans="4:7" s="40" customFormat="1" ht="15" x14ac:dyDescent="0.25">
      <c r="D178" s="54"/>
      <c r="G178" s="49"/>
    </row>
    <row r="179" spans="4:7" s="40" customFormat="1" ht="15" x14ac:dyDescent="0.25">
      <c r="D179" s="54"/>
      <c r="G179" s="49"/>
    </row>
    <row r="180" spans="4:7" s="40" customFormat="1" ht="15" x14ac:dyDescent="0.25">
      <c r="D180" s="54"/>
      <c r="G180" s="49"/>
    </row>
    <row r="181" spans="4:7" s="40" customFormat="1" ht="15" x14ac:dyDescent="0.25">
      <c r="D181" s="54"/>
      <c r="G181" s="49"/>
    </row>
    <row r="182" spans="4:7" s="40" customFormat="1" ht="15" x14ac:dyDescent="0.25">
      <c r="D182" s="54"/>
      <c r="G182" s="49"/>
    </row>
    <row r="183" spans="4:7" s="40" customFormat="1" ht="15" x14ac:dyDescent="0.25">
      <c r="D183" s="54"/>
      <c r="G183" s="49"/>
    </row>
    <row r="184" spans="4:7" s="40" customFormat="1" ht="15" x14ac:dyDescent="0.25">
      <c r="D184" s="54"/>
      <c r="G184" s="49"/>
    </row>
    <row r="185" spans="4:7" s="40" customFormat="1" ht="15" x14ac:dyDescent="0.25">
      <c r="D185" s="54"/>
      <c r="G185" s="49"/>
    </row>
    <row r="186" spans="4:7" s="40" customFormat="1" ht="15" x14ac:dyDescent="0.25">
      <c r="D186" s="54"/>
      <c r="G186" s="49"/>
    </row>
    <row r="187" spans="4:7" s="40" customFormat="1" ht="15" x14ac:dyDescent="0.25">
      <c r="D187" s="54"/>
      <c r="G187" s="49"/>
    </row>
    <row r="188" spans="4:7" s="40" customFormat="1" ht="15" x14ac:dyDescent="0.25">
      <c r="D188" s="54"/>
      <c r="G188" s="49"/>
    </row>
    <row r="189" spans="4:7" s="40" customFormat="1" ht="15" x14ac:dyDescent="0.25">
      <c r="D189" s="54"/>
      <c r="G189" s="49"/>
    </row>
    <row r="190" spans="4:7" s="40" customFormat="1" ht="15" x14ac:dyDescent="0.25">
      <c r="D190" s="54"/>
      <c r="G190" s="49"/>
    </row>
    <row r="191" spans="4:7" s="40" customFormat="1" ht="15" x14ac:dyDescent="0.25">
      <c r="D191" s="54"/>
      <c r="G191" s="49"/>
    </row>
    <row r="192" spans="4:7" s="40" customFormat="1" ht="15" x14ac:dyDescent="0.25">
      <c r="D192" s="54"/>
      <c r="G192" s="49"/>
    </row>
    <row r="193" spans="4:7" s="40" customFormat="1" ht="15" x14ac:dyDescent="0.25">
      <c r="D193" s="54"/>
      <c r="G193" s="49"/>
    </row>
    <row r="194" spans="4:7" s="40" customFormat="1" ht="15" x14ac:dyDescent="0.25">
      <c r="D194" s="54"/>
      <c r="G194" s="49"/>
    </row>
    <row r="195" spans="4:7" s="40" customFormat="1" ht="15" x14ac:dyDescent="0.25">
      <c r="D195" s="54"/>
      <c r="G195" s="49"/>
    </row>
    <row r="196" spans="4:7" s="40" customFormat="1" ht="15" x14ac:dyDescent="0.25">
      <c r="D196" s="54"/>
      <c r="G196" s="49"/>
    </row>
    <row r="197" spans="4:7" s="40" customFormat="1" ht="15" x14ac:dyDescent="0.25">
      <c r="D197" s="54"/>
      <c r="G197" s="49"/>
    </row>
    <row r="198" spans="4:7" s="40" customFormat="1" ht="15" x14ac:dyDescent="0.25">
      <c r="D198" s="54"/>
      <c r="G198" s="49"/>
    </row>
    <row r="199" spans="4:7" s="40" customFormat="1" ht="15" x14ac:dyDescent="0.25">
      <c r="D199" s="54"/>
      <c r="G199" s="49"/>
    </row>
    <row r="200" spans="4:7" s="40" customFormat="1" ht="15" x14ac:dyDescent="0.25">
      <c r="D200" s="54"/>
      <c r="G200" s="49"/>
    </row>
    <row r="201" spans="4:7" s="40" customFormat="1" ht="15" x14ac:dyDescent="0.25">
      <c r="D201" s="54"/>
      <c r="G201" s="49"/>
    </row>
    <row r="202" spans="4:7" s="40" customFormat="1" ht="15" x14ac:dyDescent="0.25">
      <c r="D202" s="54"/>
      <c r="G202" s="49"/>
    </row>
    <row r="203" spans="4:7" s="40" customFormat="1" ht="15" x14ac:dyDescent="0.25">
      <c r="D203" s="54"/>
      <c r="G203" s="49"/>
    </row>
    <row r="204" spans="4:7" s="40" customFormat="1" ht="15" x14ac:dyDescent="0.25">
      <c r="D204" s="54"/>
      <c r="G204" s="49"/>
    </row>
    <row r="205" spans="4:7" s="40" customFormat="1" ht="15" x14ac:dyDescent="0.25">
      <c r="D205" s="54"/>
      <c r="G205" s="49"/>
    </row>
    <row r="206" spans="4:7" s="40" customFormat="1" ht="15" x14ac:dyDescent="0.25">
      <c r="D206" s="54"/>
      <c r="G206" s="49"/>
    </row>
    <row r="207" spans="4:7" s="40" customFormat="1" ht="15" x14ac:dyDescent="0.25">
      <c r="D207" s="54"/>
      <c r="G207" s="49"/>
    </row>
    <row r="208" spans="4:7" s="40" customFormat="1" ht="15" x14ac:dyDescent="0.25">
      <c r="D208" s="54"/>
      <c r="G208" s="49"/>
    </row>
    <row r="209" spans="4:7" s="40" customFormat="1" ht="15" x14ac:dyDescent="0.25">
      <c r="D209" s="54"/>
      <c r="G209" s="49"/>
    </row>
    <row r="210" spans="4:7" s="40" customFormat="1" ht="15" x14ac:dyDescent="0.25">
      <c r="D210" s="54"/>
      <c r="G210" s="49"/>
    </row>
    <row r="211" spans="4:7" s="40" customFormat="1" ht="15" x14ac:dyDescent="0.25">
      <c r="D211" s="54"/>
      <c r="G211" s="49"/>
    </row>
    <row r="212" spans="4:7" s="40" customFormat="1" ht="15" x14ac:dyDescent="0.25">
      <c r="D212" s="54"/>
      <c r="G212" s="49"/>
    </row>
    <row r="213" spans="4:7" s="40" customFormat="1" ht="15" x14ac:dyDescent="0.25">
      <c r="D213" s="54"/>
      <c r="G213" s="49"/>
    </row>
    <row r="214" spans="4:7" s="40" customFormat="1" ht="15" x14ac:dyDescent="0.25">
      <c r="D214" s="54"/>
      <c r="G214" s="49"/>
    </row>
    <row r="215" spans="4:7" s="40" customFormat="1" ht="15" x14ac:dyDescent="0.25">
      <c r="D215" s="54"/>
      <c r="G215" s="49"/>
    </row>
    <row r="216" spans="4:7" s="40" customFormat="1" ht="15" x14ac:dyDescent="0.25">
      <c r="D216" s="54"/>
      <c r="G216" s="49"/>
    </row>
    <row r="217" spans="4:7" s="40" customFormat="1" ht="15" x14ac:dyDescent="0.25">
      <c r="D217" s="54"/>
      <c r="G217" s="49"/>
    </row>
    <row r="218" spans="4:7" s="40" customFormat="1" ht="15" x14ac:dyDescent="0.25">
      <c r="D218" s="54"/>
      <c r="G218" s="49"/>
    </row>
    <row r="219" spans="4:7" s="40" customFormat="1" ht="15" x14ac:dyDescent="0.25">
      <c r="D219" s="54"/>
      <c r="G219" s="49"/>
    </row>
    <row r="220" spans="4:7" s="40" customFormat="1" ht="15" x14ac:dyDescent="0.25">
      <c r="D220" s="54"/>
      <c r="G220" s="49"/>
    </row>
    <row r="221" spans="4:7" s="40" customFormat="1" ht="15" x14ac:dyDescent="0.25">
      <c r="D221" s="54"/>
      <c r="G221" s="49"/>
    </row>
    <row r="222" spans="4:7" s="40" customFormat="1" ht="15" x14ac:dyDescent="0.25">
      <c r="D222" s="54"/>
      <c r="G222" s="49"/>
    </row>
    <row r="223" spans="4:7" s="40" customFormat="1" ht="15" x14ac:dyDescent="0.25">
      <c r="D223" s="54"/>
      <c r="G223" s="49"/>
    </row>
    <row r="224" spans="4:7" s="40" customFormat="1" ht="15" x14ac:dyDescent="0.25">
      <c r="D224" s="54"/>
      <c r="G224" s="49"/>
    </row>
    <row r="225" spans="4:7" s="40" customFormat="1" ht="15" x14ac:dyDescent="0.25">
      <c r="D225" s="54"/>
      <c r="G225" s="49"/>
    </row>
    <row r="226" spans="4:7" s="40" customFormat="1" ht="15" x14ac:dyDescent="0.25">
      <c r="D226" s="54"/>
      <c r="G226" s="49"/>
    </row>
    <row r="227" spans="4:7" s="40" customFormat="1" ht="15" x14ac:dyDescent="0.25">
      <c r="D227" s="54"/>
      <c r="G227" s="49"/>
    </row>
    <row r="228" spans="4:7" s="40" customFormat="1" ht="15" x14ac:dyDescent="0.25">
      <c r="D228" s="54"/>
      <c r="G228" s="49"/>
    </row>
    <row r="229" spans="4:7" s="40" customFormat="1" ht="15" x14ac:dyDescent="0.25">
      <c r="D229" s="54"/>
      <c r="G229" s="49"/>
    </row>
    <row r="230" spans="4:7" s="40" customFormat="1" ht="15" x14ac:dyDescent="0.25">
      <c r="D230" s="54"/>
      <c r="G230" s="49"/>
    </row>
    <row r="231" spans="4:7" s="40" customFormat="1" ht="15" x14ac:dyDescent="0.25">
      <c r="D231" s="54"/>
      <c r="G231" s="49"/>
    </row>
    <row r="232" spans="4:7" s="40" customFormat="1" ht="15" x14ac:dyDescent="0.25">
      <c r="D232" s="54"/>
      <c r="G232" s="49"/>
    </row>
    <row r="233" spans="4:7" s="40" customFormat="1" ht="15" x14ac:dyDescent="0.25">
      <c r="D233" s="54"/>
      <c r="G233" s="49"/>
    </row>
    <row r="234" spans="4:7" s="40" customFormat="1" ht="15" x14ac:dyDescent="0.25">
      <c r="D234" s="54"/>
      <c r="G234" s="49"/>
    </row>
    <row r="235" spans="4:7" s="40" customFormat="1" ht="15" x14ac:dyDescent="0.25">
      <c r="D235" s="54"/>
      <c r="G235" s="49"/>
    </row>
    <row r="236" spans="4:7" s="40" customFormat="1" ht="15" x14ac:dyDescent="0.25">
      <c r="D236" s="54"/>
      <c r="G236" s="49"/>
    </row>
    <row r="237" spans="4:7" s="40" customFormat="1" ht="15" x14ac:dyDescent="0.25">
      <c r="D237" s="54"/>
      <c r="G237" s="49"/>
    </row>
    <row r="238" spans="4:7" s="40" customFormat="1" ht="15" x14ac:dyDescent="0.25">
      <c r="D238" s="54"/>
      <c r="G238" s="49"/>
    </row>
    <row r="239" spans="4:7" s="40" customFormat="1" ht="15" x14ac:dyDescent="0.25">
      <c r="D239" s="54"/>
      <c r="G239" s="49"/>
    </row>
    <row r="240" spans="4:7" s="40" customFormat="1" ht="15" x14ac:dyDescent="0.25">
      <c r="D240" s="54"/>
      <c r="G240" s="49"/>
    </row>
    <row r="241" spans="4:7" s="40" customFormat="1" ht="15" x14ac:dyDescent="0.25">
      <c r="D241" s="54"/>
      <c r="G241" s="49"/>
    </row>
    <row r="242" spans="4:7" s="40" customFormat="1" ht="15" x14ac:dyDescent="0.25">
      <c r="D242" s="54"/>
      <c r="G242" s="49"/>
    </row>
    <row r="243" spans="4:7" s="40" customFormat="1" ht="15" x14ac:dyDescent="0.25">
      <c r="D243" s="54"/>
      <c r="G243" s="49"/>
    </row>
    <row r="244" spans="4:7" s="40" customFormat="1" ht="15" x14ac:dyDescent="0.25">
      <c r="D244" s="54"/>
      <c r="G244" s="49"/>
    </row>
    <row r="245" spans="4:7" s="40" customFormat="1" ht="15" x14ac:dyDescent="0.25">
      <c r="D245" s="54"/>
      <c r="G245" s="49"/>
    </row>
    <row r="246" spans="4:7" s="40" customFormat="1" ht="15" x14ac:dyDescent="0.25">
      <c r="D246" s="54"/>
      <c r="G246" s="49"/>
    </row>
    <row r="247" spans="4:7" s="40" customFormat="1" ht="15" x14ac:dyDescent="0.25">
      <c r="D247" s="54"/>
      <c r="G247" s="49"/>
    </row>
    <row r="248" spans="4:7" s="40" customFormat="1" ht="15" x14ac:dyDescent="0.25">
      <c r="D248" s="54"/>
      <c r="G248" s="49"/>
    </row>
    <row r="249" spans="4:7" s="40" customFormat="1" ht="15" x14ac:dyDescent="0.25">
      <c r="D249" s="54"/>
      <c r="G249" s="49"/>
    </row>
    <row r="250" spans="4:7" s="40" customFormat="1" ht="15" x14ac:dyDescent="0.25">
      <c r="D250" s="54"/>
      <c r="G250" s="49"/>
    </row>
    <row r="251" spans="4:7" s="40" customFormat="1" ht="15" x14ac:dyDescent="0.25">
      <c r="D251" s="54"/>
      <c r="G251" s="49"/>
    </row>
    <row r="252" spans="4:7" s="40" customFormat="1" ht="15" x14ac:dyDescent="0.25">
      <c r="D252" s="54"/>
      <c r="G252" s="49"/>
    </row>
    <row r="253" spans="4:7" s="40" customFormat="1" ht="15" x14ac:dyDescent="0.25">
      <c r="D253" s="54"/>
      <c r="G253" s="49"/>
    </row>
    <row r="254" spans="4:7" s="40" customFormat="1" ht="15" x14ac:dyDescent="0.25">
      <c r="D254" s="54"/>
      <c r="G254" s="49"/>
    </row>
    <row r="255" spans="4:7" s="40" customFormat="1" ht="15" x14ac:dyDescent="0.25">
      <c r="D255" s="54"/>
      <c r="G255" s="49"/>
    </row>
    <row r="256" spans="4:7" s="40" customFormat="1" ht="15" x14ac:dyDescent="0.25">
      <c r="D256" s="54"/>
      <c r="G256" s="49"/>
    </row>
    <row r="257" spans="4:7" s="40" customFormat="1" ht="15" x14ac:dyDescent="0.25">
      <c r="D257" s="54"/>
      <c r="G257" s="49"/>
    </row>
    <row r="258" spans="4:7" s="40" customFormat="1" ht="15" x14ac:dyDescent="0.25">
      <c r="D258" s="54"/>
      <c r="G258" s="49"/>
    </row>
    <row r="259" spans="4:7" s="40" customFormat="1" ht="15" x14ac:dyDescent="0.25">
      <c r="D259" s="54"/>
      <c r="G259" s="49"/>
    </row>
    <row r="260" spans="4:7" s="40" customFormat="1" ht="15" x14ac:dyDescent="0.25">
      <c r="D260" s="54"/>
      <c r="G260" s="49"/>
    </row>
    <row r="261" spans="4:7" s="40" customFormat="1" ht="15" x14ac:dyDescent="0.25">
      <c r="D261" s="54"/>
      <c r="G261" s="49"/>
    </row>
    <row r="262" spans="4:7" s="40" customFormat="1" ht="15" x14ac:dyDescent="0.25">
      <c r="D262" s="54"/>
      <c r="G262" s="49"/>
    </row>
    <row r="263" spans="4:7" s="40" customFormat="1" ht="15" x14ac:dyDescent="0.25">
      <c r="D263" s="54"/>
      <c r="G263" s="49"/>
    </row>
    <row r="264" spans="4:7" s="40" customFormat="1" ht="15" x14ac:dyDescent="0.25">
      <c r="D264" s="54"/>
      <c r="G264" s="49"/>
    </row>
    <row r="265" spans="4:7" s="40" customFormat="1" ht="15" x14ac:dyDescent="0.25">
      <c r="D265" s="54"/>
      <c r="G265" s="49"/>
    </row>
    <row r="266" spans="4:7" s="40" customFormat="1" ht="15" x14ac:dyDescent="0.25">
      <c r="D266" s="54"/>
      <c r="G266" s="49"/>
    </row>
    <row r="267" spans="4:7" s="40" customFormat="1" ht="15" x14ac:dyDescent="0.25">
      <c r="D267" s="54"/>
      <c r="G267" s="49"/>
    </row>
    <row r="268" spans="4:7" s="40" customFormat="1" ht="15" x14ac:dyDescent="0.25">
      <c r="D268" s="54"/>
      <c r="G268" s="49"/>
    </row>
    <row r="269" spans="4:7" s="40" customFormat="1" ht="15" x14ac:dyDescent="0.25">
      <c r="D269" s="54"/>
      <c r="G269" s="49"/>
    </row>
    <row r="270" spans="4:7" s="40" customFormat="1" ht="15" x14ac:dyDescent="0.25">
      <c r="D270" s="54"/>
      <c r="G270" s="49"/>
    </row>
    <row r="271" spans="4:7" s="40" customFormat="1" ht="15" x14ac:dyDescent="0.25">
      <c r="D271" s="54"/>
      <c r="G271" s="49"/>
    </row>
    <row r="272" spans="4:7" s="40" customFormat="1" ht="15" x14ac:dyDescent="0.25">
      <c r="D272" s="54"/>
      <c r="G272" s="49"/>
    </row>
    <row r="273" spans="4:7" s="40" customFormat="1" ht="15" x14ac:dyDescent="0.25">
      <c r="D273" s="54"/>
      <c r="G273" s="49"/>
    </row>
    <row r="274" spans="4:7" s="40" customFormat="1" ht="15" x14ac:dyDescent="0.25">
      <c r="D274" s="54"/>
      <c r="G274" s="49"/>
    </row>
    <row r="275" spans="4:7" s="40" customFormat="1" ht="15" x14ac:dyDescent="0.25">
      <c r="D275" s="54"/>
      <c r="G275" s="49"/>
    </row>
    <row r="276" spans="4:7" s="40" customFormat="1" ht="15" x14ac:dyDescent="0.25">
      <c r="D276" s="54"/>
      <c r="G276" s="49"/>
    </row>
    <row r="277" spans="4:7" s="40" customFormat="1" ht="15" x14ac:dyDescent="0.25">
      <c r="D277" s="54"/>
      <c r="G277" s="49"/>
    </row>
    <row r="278" spans="4:7" s="40" customFormat="1" ht="15" x14ac:dyDescent="0.25">
      <c r="D278" s="54"/>
      <c r="G278" s="49"/>
    </row>
    <row r="279" spans="4:7" s="40" customFormat="1" ht="15" x14ac:dyDescent="0.25">
      <c r="D279" s="54"/>
      <c r="G279" s="49"/>
    </row>
    <row r="280" spans="4:7" s="40" customFormat="1" ht="15" x14ac:dyDescent="0.25">
      <c r="D280" s="54"/>
      <c r="G280" s="49"/>
    </row>
    <row r="281" spans="4:7" s="40" customFormat="1" ht="15" x14ac:dyDescent="0.25">
      <c r="D281" s="54"/>
      <c r="G281" s="49"/>
    </row>
    <row r="282" spans="4:7" s="40" customFormat="1" ht="15" x14ac:dyDescent="0.25">
      <c r="D282" s="54"/>
      <c r="G282" s="49"/>
    </row>
    <row r="283" spans="4:7" s="40" customFormat="1" ht="15" x14ac:dyDescent="0.25">
      <c r="D283" s="54"/>
      <c r="G283" s="49"/>
    </row>
    <row r="284" spans="4:7" s="40" customFormat="1" ht="15" x14ac:dyDescent="0.25">
      <c r="D284" s="54"/>
      <c r="G284" s="49"/>
    </row>
    <row r="285" spans="4:7" s="40" customFormat="1" ht="15" x14ac:dyDescent="0.25">
      <c r="D285" s="54"/>
      <c r="G285" s="49"/>
    </row>
    <row r="286" spans="4:7" s="40" customFormat="1" ht="15" x14ac:dyDescent="0.25">
      <c r="D286" s="54"/>
      <c r="G286" s="49"/>
    </row>
    <row r="287" spans="4:7" s="40" customFormat="1" ht="15" x14ac:dyDescent="0.25">
      <c r="D287" s="54"/>
      <c r="G287" s="49"/>
    </row>
    <row r="288" spans="4:7" s="40" customFormat="1" ht="15" x14ac:dyDescent="0.25">
      <c r="D288" s="54"/>
      <c r="G288" s="49"/>
    </row>
    <row r="289" spans="4:7" s="40" customFormat="1" ht="15" x14ac:dyDescent="0.25">
      <c r="D289" s="54"/>
      <c r="G289" s="49"/>
    </row>
    <row r="290" spans="4:7" s="40" customFormat="1" ht="15" x14ac:dyDescent="0.25">
      <c r="D290" s="54"/>
      <c r="G290" s="49"/>
    </row>
    <row r="291" spans="4:7" s="40" customFormat="1" ht="15" x14ac:dyDescent="0.25">
      <c r="D291" s="54"/>
      <c r="G291" s="49"/>
    </row>
    <row r="292" spans="4:7" s="40" customFormat="1" ht="15" x14ac:dyDescent="0.25">
      <c r="D292" s="54"/>
      <c r="G292" s="49"/>
    </row>
    <row r="293" spans="4:7" s="40" customFormat="1" ht="15" x14ac:dyDescent="0.25">
      <c r="D293" s="54"/>
      <c r="G293" s="49"/>
    </row>
    <row r="294" spans="4:7" s="40" customFormat="1" ht="15" x14ac:dyDescent="0.25">
      <c r="D294" s="54"/>
      <c r="G294" s="49"/>
    </row>
    <row r="295" spans="4:7" s="40" customFormat="1" ht="15" x14ac:dyDescent="0.25">
      <c r="D295" s="54"/>
      <c r="G295" s="49"/>
    </row>
    <row r="296" spans="4:7" s="40" customFormat="1" ht="15" x14ac:dyDescent="0.25">
      <c r="D296" s="54"/>
      <c r="G296" s="49"/>
    </row>
    <row r="297" spans="4:7" s="40" customFormat="1" ht="15" x14ac:dyDescent="0.25">
      <c r="D297" s="54"/>
      <c r="G297" s="49"/>
    </row>
    <row r="298" spans="4:7" s="40" customFormat="1" ht="15" x14ac:dyDescent="0.25">
      <c r="D298" s="54"/>
      <c r="G298" s="49"/>
    </row>
    <row r="299" spans="4:7" s="40" customFormat="1" ht="15" x14ac:dyDescent="0.25">
      <c r="D299" s="54"/>
      <c r="G299" s="49"/>
    </row>
    <row r="300" spans="4:7" s="40" customFormat="1" ht="15" x14ac:dyDescent="0.25">
      <c r="D300" s="54"/>
      <c r="G300" s="49"/>
    </row>
    <row r="301" spans="4:7" s="40" customFormat="1" ht="15" x14ac:dyDescent="0.25">
      <c r="D301" s="54"/>
      <c r="G301" s="49"/>
    </row>
    <row r="302" spans="4:7" s="40" customFormat="1" ht="15" x14ac:dyDescent="0.25">
      <c r="D302" s="54"/>
      <c r="G302" s="49"/>
    </row>
    <row r="303" spans="4:7" s="40" customFormat="1" ht="15" x14ac:dyDescent="0.25">
      <c r="D303" s="54"/>
      <c r="G303" s="49"/>
    </row>
    <row r="304" spans="4:7" s="40" customFormat="1" ht="15" x14ac:dyDescent="0.25">
      <c r="D304" s="54"/>
      <c r="G304" s="49"/>
    </row>
    <row r="305" spans="4:7" s="40" customFormat="1" ht="15" x14ac:dyDescent="0.25">
      <c r="D305" s="54"/>
      <c r="G305" s="49"/>
    </row>
    <row r="306" spans="4:7" s="40" customFormat="1" ht="15" x14ac:dyDescent="0.25">
      <c r="D306" s="54"/>
      <c r="G306" s="49"/>
    </row>
    <row r="307" spans="4:7" s="40" customFormat="1" ht="15" x14ac:dyDescent="0.25">
      <c r="D307" s="54"/>
      <c r="G307" s="49"/>
    </row>
    <row r="308" spans="4:7" s="40" customFormat="1" ht="15" x14ac:dyDescent="0.25">
      <c r="D308" s="54"/>
      <c r="G308" s="49"/>
    </row>
    <row r="309" spans="4:7" s="40" customFormat="1" ht="15" x14ac:dyDescent="0.25">
      <c r="D309" s="54"/>
      <c r="G309" s="49"/>
    </row>
    <row r="310" spans="4:7" s="40" customFormat="1" ht="15" x14ac:dyDescent="0.25">
      <c r="D310" s="54"/>
      <c r="G310" s="49"/>
    </row>
    <row r="311" spans="4:7" s="40" customFormat="1" ht="15" x14ac:dyDescent="0.25">
      <c r="D311" s="54"/>
      <c r="G311" s="49"/>
    </row>
    <row r="312" spans="4:7" s="40" customFormat="1" ht="15" x14ac:dyDescent="0.25">
      <c r="D312" s="54"/>
      <c r="G312" s="49"/>
    </row>
    <row r="313" spans="4:7" s="40" customFormat="1" ht="15" x14ac:dyDescent="0.25">
      <c r="D313" s="54"/>
      <c r="G313" s="49"/>
    </row>
    <row r="314" spans="4:7" s="40" customFormat="1" ht="15" x14ac:dyDescent="0.25">
      <c r="D314" s="54"/>
      <c r="G314" s="49"/>
    </row>
    <row r="315" spans="4:7" s="40" customFormat="1" ht="15" x14ac:dyDescent="0.25">
      <c r="D315" s="54"/>
      <c r="G315" s="49"/>
    </row>
    <row r="316" spans="4:7" s="40" customFormat="1" ht="15" x14ac:dyDescent="0.25">
      <c r="D316" s="54"/>
      <c r="G316" s="49"/>
    </row>
    <row r="317" spans="4:7" s="40" customFormat="1" ht="15" x14ac:dyDescent="0.25">
      <c r="D317" s="54"/>
      <c r="G317" s="49"/>
    </row>
    <row r="318" spans="4:7" s="40" customFormat="1" ht="15" x14ac:dyDescent="0.25">
      <c r="D318" s="54"/>
      <c r="G318" s="49"/>
    </row>
    <row r="319" spans="4:7" s="40" customFormat="1" ht="15" x14ac:dyDescent="0.25">
      <c r="D319" s="54"/>
      <c r="G319" s="49"/>
    </row>
    <row r="320" spans="4:7" s="40" customFormat="1" ht="15" x14ac:dyDescent="0.25">
      <c r="D320" s="54"/>
      <c r="G320" s="49"/>
    </row>
    <row r="321" spans="4:7" s="40" customFormat="1" ht="15" x14ac:dyDescent="0.25">
      <c r="D321" s="54"/>
      <c r="G321" s="49"/>
    </row>
    <row r="322" spans="4:7" s="40" customFormat="1" ht="15" x14ac:dyDescent="0.25">
      <c r="D322" s="54"/>
      <c r="G322" s="49"/>
    </row>
    <row r="323" spans="4:7" s="40" customFormat="1" ht="15" x14ac:dyDescent="0.25">
      <c r="D323" s="54"/>
      <c r="G323" s="49"/>
    </row>
    <row r="324" spans="4:7" s="40" customFormat="1" ht="15" x14ac:dyDescent="0.25">
      <c r="D324" s="54"/>
      <c r="G324" s="49"/>
    </row>
    <row r="325" spans="4:7" s="40" customFormat="1" ht="15" x14ac:dyDescent="0.25">
      <c r="D325" s="54"/>
      <c r="G325" s="49"/>
    </row>
    <row r="326" spans="4:7" s="40" customFormat="1" ht="15" x14ac:dyDescent="0.25">
      <c r="D326" s="54"/>
      <c r="G326" s="49"/>
    </row>
    <row r="327" spans="4:7" s="40" customFormat="1" ht="15" x14ac:dyDescent="0.25">
      <c r="D327" s="54"/>
      <c r="G327" s="49"/>
    </row>
    <row r="328" spans="4:7" s="40" customFormat="1" ht="15" x14ac:dyDescent="0.25">
      <c r="D328" s="54"/>
      <c r="G328" s="49"/>
    </row>
    <row r="329" spans="4:7" s="40" customFormat="1" ht="15" x14ac:dyDescent="0.25">
      <c r="D329" s="54"/>
      <c r="G329" s="49"/>
    </row>
    <row r="330" spans="4:7" s="40" customFormat="1" ht="15" x14ac:dyDescent="0.25">
      <c r="D330" s="54"/>
      <c r="G330" s="49"/>
    </row>
    <row r="331" spans="4:7" s="40" customFormat="1" ht="15" x14ac:dyDescent="0.25">
      <c r="D331" s="54"/>
      <c r="G331" s="49"/>
    </row>
    <row r="332" spans="4:7" s="40" customFormat="1" ht="15" x14ac:dyDescent="0.25">
      <c r="D332" s="54"/>
      <c r="G332" s="49"/>
    </row>
    <row r="333" spans="4:7" s="40" customFormat="1" ht="15" x14ac:dyDescent="0.25">
      <c r="D333" s="54"/>
      <c r="G333" s="49"/>
    </row>
    <row r="334" spans="4:7" s="40" customFormat="1" ht="15" x14ac:dyDescent="0.25">
      <c r="D334" s="54"/>
      <c r="G334" s="49"/>
    </row>
    <row r="335" spans="4:7" s="40" customFormat="1" ht="15" x14ac:dyDescent="0.25">
      <c r="D335" s="54"/>
      <c r="G335" s="49"/>
    </row>
    <row r="336" spans="4:7" s="40" customFormat="1" ht="15" x14ac:dyDescent="0.25">
      <c r="D336" s="54"/>
      <c r="G336" s="49"/>
    </row>
    <row r="337" spans="4:7" s="40" customFormat="1" ht="15" x14ac:dyDescent="0.25">
      <c r="D337" s="54"/>
      <c r="G337" s="49"/>
    </row>
    <row r="338" spans="4:7" s="40" customFormat="1" ht="15" x14ac:dyDescent="0.25">
      <c r="D338" s="54"/>
      <c r="G338" s="49"/>
    </row>
    <row r="339" spans="4:7" s="40" customFormat="1" ht="15" x14ac:dyDescent="0.25">
      <c r="D339" s="54"/>
      <c r="G339" s="49"/>
    </row>
    <row r="340" spans="4:7" s="40" customFormat="1" ht="15" x14ac:dyDescent="0.25">
      <c r="D340" s="54"/>
      <c r="G340" s="49"/>
    </row>
    <row r="341" spans="4:7" s="40" customFormat="1" ht="15" x14ac:dyDescent="0.25">
      <c r="D341" s="54"/>
      <c r="G341" s="49"/>
    </row>
    <row r="342" spans="4:7" s="40" customFormat="1" ht="15" x14ac:dyDescent="0.25">
      <c r="D342" s="54"/>
      <c r="G342" s="49"/>
    </row>
    <row r="343" spans="4:7" s="40" customFormat="1" ht="15" x14ac:dyDescent="0.25">
      <c r="D343" s="54"/>
      <c r="G343" s="49"/>
    </row>
    <row r="344" spans="4:7" s="40" customFormat="1" ht="15" x14ac:dyDescent="0.25">
      <c r="D344" s="54"/>
      <c r="G344" s="49"/>
    </row>
    <row r="345" spans="4:7" s="40" customFormat="1" ht="15" x14ac:dyDescent="0.25">
      <c r="D345" s="54"/>
      <c r="G345" s="49"/>
    </row>
    <row r="346" spans="4:7" s="40" customFormat="1" ht="15" x14ac:dyDescent="0.25">
      <c r="D346" s="54"/>
      <c r="G346" s="49"/>
    </row>
    <row r="347" spans="4:7" s="40" customFormat="1" ht="15" x14ac:dyDescent="0.25">
      <c r="D347" s="54"/>
      <c r="G347" s="49"/>
    </row>
    <row r="348" spans="4:7" s="40" customFormat="1" ht="15" x14ac:dyDescent="0.25">
      <c r="D348" s="54"/>
      <c r="G348" s="49"/>
    </row>
    <row r="349" spans="4:7" s="40" customFormat="1" ht="15" x14ac:dyDescent="0.25">
      <c r="D349" s="54"/>
      <c r="G349" s="49"/>
    </row>
    <row r="350" spans="4:7" s="40" customFormat="1" ht="15" x14ac:dyDescent="0.25">
      <c r="D350" s="54"/>
      <c r="G350" s="49"/>
    </row>
    <row r="351" spans="4:7" s="40" customFormat="1" ht="15" x14ac:dyDescent="0.25">
      <c r="D351" s="54"/>
      <c r="G351" s="49"/>
    </row>
    <row r="352" spans="4:7" s="40" customFormat="1" ht="15" x14ac:dyDescent="0.25">
      <c r="D352" s="54"/>
      <c r="G352" s="49"/>
    </row>
    <row r="353" spans="4:7" s="40" customFormat="1" ht="15" x14ac:dyDescent="0.25">
      <c r="D353" s="54"/>
      <c r="G353" s="49"/>
    </row>
    <row r="354" spans="4:7" s="40" customFormat="1" ht="15" x14ac:dyDescent="0.25">
      <c r="D354" s="54"/>
      <c r="G354" s="49"/>
    </row>
    <row r="355" spans="4:7" s="40" customFormat="1" ht="15" x14ac:dyDescent="0.25">
      <c r="D355" s="54"/>
      <c r="G355" s="49"/>
    </row>
    <row r="356" spans="4:7" s="40" customFormat="1" ht="15" x14ac:dyDescent="0.25">
      <c r="D356" s="54"/>
      <c r="G356" s="49"/>
    </row>
    <row r="357" spans="4:7" s="40" customFormat="1" ht="15" x14ac:dyDescent="0.25">
      <c r="D357" s="54"/>
      <c r="G357" s="49"/>
    </row>
    <row r="358" spans="4:7" s="40" customFormat="1" ht="15" x14ac:dyDescent="0.25">
      <c r="D358" s="54"/>
      <c r="G358" s="49"/>
    </row>
    <row r="359" spans="4:7" s="40" customFormat="1" ht="15" x14ac:dyDescent="0.25">
      <c r="D359" s="54"/>
      <c r="G359" s="49"/>
    </row>
    <row r="360" spans="4:7" s="40" customFormat="1" ht="15" x14ac:dyDescent="0.25">
      <c r="D360" s="54"/>
      <c r="G360" s="49"/>
    </row>
    <row r="361" spans="4:7" s="40" customFormat="1" ht="15" x14ac:dyDescent="0.25">
      <c r="D361" s="54"/>
      <c r="G361" s="49"/>
    </row>
    <row r="362" spans="4:7" s="40" customFormat="1" ht="15" x14ac:dyDescent="0.25">
      <c r="D362" s="54"/>
      <c r="G362" s="49"/>
    </row>
    <row r="363" spans="4:7" s="40" customFormat="1" ht="15" x14ac:dyDescent="0.25">
      <c r="D363" s="54"/>
      <c r="G363" s="49"/>
    </row>
    <row r="364" spans="4:7" s="40" customFormat="1" ht="15" x14ac:dyDescent="0.25">
      <c r="D364" s="54"/>
      <c r="G364" s="49"/>
    </row>
    <row r="365" spans="4:7" s="40" customFormat="1" ht="15" x14ac:dyDescent="0.25">
      <c r="D365" s="54"/>
      <c r="G365" s="49"/>
    </row>
    <row r="366" spans="4:7" s="40" customFormat="1" ht="15" x14ac:dyDescent="0.25">
      <c r="D366" s="54"/>
      <c r="G366" s="49"/>
    </row>
    <row r="367" spans="4:7" s="40" customFormat="1" ht="15" x14ac:dyDescent="0.25">
      <c r="D367" s="54"/>
      <c r="G367" s="49"/>
    </row>
    <row r="368" spans="4:7" s="40" customFormat="1" ht="15" x14ac:dyDescent="0.25">
      <c r="D368" s="54"/>
      <c r="G368" s="49"/>
    </row>
    <row r="369" spans="4:7" s="40" customFormat="1" ht="15" x14ac:dyDescent="0.25">
      <c r="D369" s="54"/>
      <c r="G369" s="49"/>
    </row>
    <row r="370" spans="4:7" s="40" customFormat="1" ht="15" x14ac:dyDescent="0.25">
      <c r="D370" s="54"/>
      <c r="G370" s="49"/>
    </row>
    <row r="371" spans="4:7" s="40" customFormat="1" ht="15" x14ac:dyDescent="0.25">
      <c r="D371" s="54"/>
      <c r="G371" s="49"/>
    </row>
    <row r="372" spans="4:7" s="40" customFormat="1" ht="15" x14ac:dyDescent="0.25">
      <c r="D372" s="54"/>
      <c r="G372" s="49"/>
    </row>
    <row r="373" spans="4:7" s="40" customFormat="1" ht="15" x14ac:dyDescent="0.25">
      <c r="D373" s="54"/>
      <c r="G373" s="49"/>
    </row>
    <row r="374" spans="4:7" s="40" customFormat="1" ht="15" x14ac:dyDescent="0.25">
      <c r="D374" s="54"/>
      <c r="G374" s="49"/>
    </row>
    <row r="375" spans="4:7" s="40" customFormat="1" ht="15" x14ac:dyDescent="0.25">
      <c r="D375" s="54"/>
      <c r="G375" s="49"/>
    </row>
    <row r="376" spans="4:7" s="40" customFormat="1" ht="15" x14ac:dyDescent="0.25">
      <c r="D376" s="54"/>
      <c r="G376" s="49"/>
    </row>
    <row r="377" spans="4:7" s="40" customFormat="1" ht="15" x14ac:dyDescent="0.25">
      <c r="D377" s="54"/>
      <c r="G377" s="49"/>
    </row>
    <row r="378" spans="4:7" s="40" customFormat="1" ht="15" x14ac:dyDescent="0.25">
      <c r="D378" s="54"/>
      <c r="G378" s="49"/>
    </row>
    <row r="379" spans="4:7" s="40" customFormat="1" ht="15" x14ac:dyDescent="0.25">
      <c r="D379" s="54"/>
      <c r="G379" s="49"/>
    </row>
    <row r="380" spans="4:7" s="40" customFormat="1" ht="15" x14ac:dyDescent="0.25">
      <c r="D380" s="54"/>
      <c r="G380" s="49"/>
    </row>
    <row r="381" spans="4:7" s="40" customFormat="1" ht="15" x14ac:dyDescent="0.25">
      <c r="D381" s="54"/>
      <c r="G381" s="49"/>
    </row>
    <row r="382" spans="4:7" s="40" customFormat="1" ht="15" x14ac:dyDescent="0.25">
      <c r="D382" s="54"/>
      <c r="G382" s="49"/>
    </row>
    <row r="383" spans="4:7" s="40" customFormat="1" ht="15" x14ac:dyDescent="0.25">
      <c r="D383" s="54"/>
      <c r="G383" s="49"/>
    </row>
    <row r="384" spans="4:7" s="40" customFormat="1" ht="15" x14ac:dyDescent="0.25">
      <c r="D384" s="54"/>
      <c r="G384" s="49"/>
    </row>
    <row r="385" spans="4:7" s="40" customFormat="1" ht="15" x14ac:dyDescent="0.25">
      <c r="D385" s="54"/>
      <c r="G385" s="49"/>
    </row>
    <row r="386" spans="4:7" s="40" customFormat="1" ht="15" x14ac:dyDescent="0.25">
      <c r="D386" s="54"/>
      <c r="G386" s="49"/>
    </row>
    <row r="387" spans="4:7" s="40" customFormat="1" ht="15" x14ac:dyDescent="0.25">
      <c r="D387" s="54"/>
      <c r="G387" s="49"/>
    </row>
    <row r="388" spans="4:7" s="40" customFormat="1" ht="15" x14ac:dyDescent="0.25">
      <c r="D388" s="54"/>
      <c r="G388" s="49"/>
    </row>
    <row r="389" spans="4:7" s="40" customFormat="1" ht="15" x14ac:dyDescent="0.25">
      <c r="D389" s="54"/>
      <c r="G389" s="49"/>
    </row>
    <row r="390" spans="4:7" s="40" customFormat="1" ht="15" x14ac:dyDescent="0.25">
      <c r="D390" s="54"/>
      <c r="G390" s="49"/>
    </row>
    <row r="391" spans="4:7" s="40" customFormat="1" ht="15" x14ac:dyDescent="0.25">
      <c r="D391" s="54"/>
      <c r="G391" s="49"/>
    </row>
    <row r="392" spans="4:7" s="40" customFormat="1" ht="15" x14ac:dyDescent="0.25">
      <c r="D392" s="54"/>
      <c r="G392" s="49"/>
    </row>
    <row r="393" spans="4:7" s="40" customFormat="1" ht="15" x14ac:dyDescent="0.25">
      <c r="D393" s="54"/>
      <c r="G393" s="49"/>
    </row>
    <row r="394" spans="4:7" s="40" customFormat="1" ht="15" x14ac:dyDescent="0.25">
      <c r="D394" s="54"/>
      <c r="G394" s="49"/>
    </row>
    <row r="395" spans="4:7" s="40" customFormat="1" ht="15" x14ac:dyDescent="0.25">
      <c r="D395" s="54"/>
      <c r="G395" s="49"/>
    </row>
    <row r="396" spans="4:7" s="40" customFormat="1" ht="15" x14ac:dyDescent="0.25">
      <c r="D396" s="54"/>
      <c r="G396" s="49"/>
    </row>
    <row r="397" spans="4:7" s="40" customFormat="1" ht="15" x14ac:dyDescent="0.25">
      <c r="D397" s="54"/>
      <c r="G397" s="49"/>
    </row>
    <row r="398" spans="4:7" s="40" customFormat="1" ht="15" x14ac:dyDescent="0.25">
      <c r="D398" s="54"/>
      <c r="G398" s="49"/>
    </row>
    <row r="399" spans="4:7" s="40" customFormat="1" ht="15" x14ac:dyDescent="0.25">
      <c r="D399" s="54"/>
      <c r="G399" s="49"/>
    </row>
    <row r="400" spans="4:7" s="40" customFormat="1" ht="15" x14ac:dyDescent="0.25">
      <c r="D400" s="54"/>
      <c r="G400" s="49"/>
    </row>
    <row r="401" spans="4:7" s="40" customFormat="1" ht="15" x14ac:dyDescent="0.25">
      <c r="D401" s="54"/>
      <c r="G401" s="49"/>
    </row>
    <row r="402" spans="4:7" s="40" customFormat="1" ht="15" x14ac:dyDescent="0.25">
      <c r="D402" s="54"/>
      <c r="G402" s="49"/>
    </row>
    <row r="403" spans="4:7" s="40" customFormat="1" ht="15" x14ac:dyDescent="0.25">
      <c r="D403" s="54"/>
      <c r="G403" s="49"/>
    </row>
    <row r="404" spans="4:7" s="40" customFormat="1" ht="15" x14ac:dyDescent="0.25">
      <c r="D404" s="54"/>
      <c r="G404" s="49"/>
    </row>
    <row r="405" spans="4:7" s="40" customFormat="1" ht="15" x14ac:dyDescent="0.25">
      <c r="D405" s="54"/>
      <c r="G405" s="49"/>
    </row>
    <row r="406" spans="4:7" s="40" customFormat="1" ht="15" x14ac:dyDescent="0.25">
      <c r="D406" s="54"/>
      <c r="G406" s="49"/>
    </row>
    <row r="407" spans="4:7" s="40" customFormat="1" ht="15" x14ac:dyDescent="0.25">
      <c r="D407" s="54"/>
      <c r="G407" s="49"/>
    </row>
    <row r="408" spans="4:7" s="40" customFormat="1" ht="15" x14ac:dyDescent="0.25">
      <c r="D408" s="54"/>
      <c r="G408" s="49"/>
    </row>
    <row r="409" spans="4:7" s="40" customFormat="1" ht="15" x14ac:dyDescent="0.25">
      <c r="D409" s="54"/>
      <c r="G409" s="49"/>
    </row>
    <row r="410" spans="4:7" s="40" customFormat="1" ht="15" x14ac:dyDescent="0.25">
      <c r="D410" s="54"/>
      <c r="G410" s="49"/>
    </row>
    <row r="411" spans="4:7" s="40" customFormat="1" ht="15" x14ac:dyDescent="0.25">
      <c r="D411" s="54"/>
      <c r="G411" s="49"/>
    </row>
    <row r="412" spans="4:7" s="40" customFormat="1" ht="15" x14ac:dyDescent="0.25">
      <c r="D412" s="54"/>
      <c r="G412" s="49"/>
    </row>
    <row r="413" spans="4:7" s="40" customFormat="1" ht="15" x14ac:dyDescent="0.25">
      <c r="D413" s="54"/>
      <c r="G413" s="49"/>
    </row>
    <row r="414" spans="4:7" s="40" customFormat="1" ht="15" x14ac:dyDescent="0.25">
      <c r="D414" s="54"/>
      <c r="G414" s="49"/>
    </row>
    <row r="415" spans="4:7" s="40" customFormat="1" ht="15" x14ac:dyDescent="0.25">
      <c r="D415" s="54"/>
      <c r="G415" s="49"/>
    </row>
    <row r="416" spans="4:7" s="40" customFormat="1" ht="15" x14ac:dyDescent="0.25">
      <c r="D416" s="54"/>
      <c r="G416" s="49"/>
    </row>
    <row r="417" spans="4:7" s="40" customFormat="1" ht="15" x14ac:dyDescent="0.25">
      <c r="D417" s="54"/>
      <c r="G417" s="49"/>
    </row>
    <row r="418" spans="4:7" s="40" customFormat="1" ht="15" x14ac:dyDescent="0.25">
      <c r="D418" s="54"/>
      <c r="G418" s="49"/>
    </row>
    <row r="419" spans="4:7" s="40" customFormat="1" ht="15" x14ac:dyDescent="0.25">
      <c r="D419" s="54"/>
      <c r="G419" s="49"/>
    </row>
    <row r="420" spans="4:7" s="40" customFormat="1" ht="15" x14ac:dyDescent="0.25">
      <c r="D420" s="54"/>
      <c r="G420" s="49"/>
    </row>
    <row r="421" spans="4:7" s="40" customFormat="1" ht="15" x14ac:dyDescent="0.25">
      <c r="D421" s="54"/>
      <c r="G421" s="49"/>
    </row>
    <row r="422" spans="4:7" s="40" customFormat="1" ht="15" x14ac:dyDescent="0.25">
      <c r="D422" s="54"/>
      <c r="G422" s="49"/>
    </row>
    <row r="423" spans="4:7" s="40" customFormat="1" ht="15" x14ac:dyDescent="0.25">
      <c r="D423" s="54"/>
      <c r="G423" s="49"/>
    </row>
    <row r="424" spans="4:7" s="40" customFormat="1" ht="15" x14ac:dyDescent="0.25">
      <c r="D424" s="54"/>
      <c r="G424" s="49"/>
    </row>
    <row r="425" spans="4:7" s="40" customFormat="1" ht="15" x14ac:dyDescent="0.25">
      <c r="D425" s="54"/>
      <c r="G425" s="49"/>
    </row>
    <row r="426" spans="4:7" s="40" customFormat="1" ht="15" x14ac:dyDescent="0.25">
      <c r="D426" s="54"/>
      <c r="G426" s="49"/>
    </row>
    <row r="427" spans="4:7" s="40" customFormat="1" ht="15" x14ac:dyDescent="0.25">
      <c r="D427" s="54"/>
      <c r="G427" s="49"/>
    </row>
    <row r="428" spans="4:7" s="40" customFormat="1" ht="15" x14ac:dyDescent="0.25">
      <c r="D428" s="54"/>
      <c r="G428" s="49"/>
    </row>
    <row r="429" spans="4:7" s="40" customFormat="1" ht="15" x14ac:dyDescent="0.25">
      <c r="D429" s="54"/>
      <c r="G429" s="49"/>
    </row>
    <row r="430" spans="4:7" s="40" customFormat="1" ht="15" x14ac:dyDescent="0.25">
      <c r="D430" s="54"/>
      <c r="G430" s="49"/>
    </row>
    <row r="431" spans="4:7" s="40" customFormat="1" ht="15" x14ac:dyDescent="0.25">
      <c r="D431" s="54"/>
      <c r="G431" s="49"/>
    </row>
    <row r="432" spans="4:7" s="40" customFormat="1" ht="15" x14ac:dyDescent="0.25">
      <c r="D432" s="54"/>
      <c r="G432" s="49"/>
    </row>
    <row r="433" spans="4:7" s="40" customFormat="1" ht="15" x14ac:dyDescent="0.25">
      <c r="D433" s="54"/>
      <c r="G433" s="49"/>
    </row>
    <row r="434" spans="4:7" s="40" customFormat="1" ht="15" x14ac:dyDescent="0.25">
      <c r="D434" s="54"/>
      <c r="G434" s="49"/>
    </row>
    <row r="435" spans="4:7" s="40" customFormat="1" ht="15" x14ac:dyDescent="0.25">
      <c r="D435" s="54"/>
      <c r="G435" s="49"/>
    </row>
    <row r="436" spans="4:7" s="40" customFormat="1" ht="15" x14ac:dyDescent="0.25">
      <c r="D436" s="54"/>
      <c r="G436" s="49"/>
    </row>
    <row r="437" spans="4:7" s="40" customFormat="1" ht="15" x14ac:dyDescent="0.25">
      <c r="D437" s="54"/>
      <c r="G437" s="49"/>
    </row>
    <row r="438" spans="4:7" s="40" customFormat="1" ht="15" x14ac:dyDescent="0.25">
      <c r="D438" s="54"/>
      <c r="G438" s="49"/>
    </row>
    <row r="439" spans="4:7" s="40" customFormat="1" ht="15" x14ac:dyDescent="0.25">
      <c r="D439" s="54"/>
      <c r="G439" s="49"/>
    </row>
    <row r="440" spans="4:7" s="40" customFormat="1" ht="15" x14ac:dyDescent="0.25">
      <c r="D440" s="54"/>
      <c r="G440" s="49"/>
    </row>
    <row r="441" spans="4:7" s="40" customFormat="1" ht="15" x14ac:dyDescent="0.25">
      <c r="D441" s="54"/>
      <c r="G441" s="49"/>
    </row>
    <row r="442" spans="4:7" s="40" customFormat="1" ht="15" x14ac:dyDescent="0.25">
      <c r="D442" s="54"/>
      <c r="G442" s="49"/>
    </row>
    <row r="443" spans="4:7" s="40" customFormat="1" ht="15" x14ac:dyDescent="0.25">
      <c r="D443" s="54"/>
      <c r="G443" s="49"/>
    </row>
    <row r="444" spans="4:7" s="40" customFormat="1" ht="15" x14ac:dyDescent="0.25">
      <c r="D444" s="54"/>
      <c r="G444" s="49"/>
    </row>
    <row r="445" spans="4:7" s="40" customFormat="1" ht="15" x14ac:dyDescent="0.25">
      <c r="D445" s="54"/>
      <c r="G445" s="49"/>
    </row>
    <row r="446" spans="4:7" s="40" customFormat="1" ht="15" x14ac:dyDescent="0.25">
      <c r="D446" s="54"/>
      <c r="G446" s="49"/>
    </row>
    <row r="447" spans="4:7" s="40" customFormat="1" ht="15" x14ac:dyDescent="0.25">
      <c r="D447" s="54"/>
      <c r="G447" s="49"/>
    </row>
    <row r="448" spans="4:7" s="40" customFormat="1" ht="15" x14ac:dyDescent="0.25">
      <c r="D448" s="54"/>
      <c r="G448" s="49"/>
    </row>
    <row r="449" spans="4:7" s="40" customFormat="1" ht="15" x14ac:dyDescent="0.25">
      <c r="D449" s="54"/>
      <c r="G449" s="49"/>
    </row>
    <row r="450" spans="4:7" s="40" customFormat="1" ht="15" x14ac:dyDescent="0.25">
      <c r="D450" s="54"/>
      <c r="G450" s="49"/>
    </row>
    <row r="451" spans="4:7" s="40" customFormat="1" ht="15" x14ac:dyDescent="0.25">
      <c r="D451" s="54"/>
      <c r="G451" s="49"/>
    </row>
    <row r="452" spans="4:7" s="40" customFormat="1" ht="15" x14ac:dyDescent="0.25">
      <c r="D452" s="54"/>
      <c r="G452" s="49"/>
    </row>
    <row r="453" spans="4:7" s="40" customFormat="1" ht="15" x14ac:dyDescent="0.25">
      <c r="D453" s="54"/>
      <c r="G453" s="49"/>
    </row>
    <row r="454" spans="4:7" s="40" customFormat="1" ht="15" x14ac:dyDescent="0.25">
      <c r="D454" s="54"/>
      <c r="G454" s="49"/>
    </row>
    <row r="455" spans="4:7" s="40" customFormat="1" ht="15" x14ac:dyDescent="0.25">
      <c r="D455" s="54"/>
      <c r="G455" s="49"/>
    </row>
    <row r="456" spans="4:7" s="40" customFormat="1" ht="15" x14ac:dyDescent="0.25">
      <c r="D456" s="54"/>
      <c r="G456" s="49"/>
    </row>
    <row r="457" spans="4:7" s="40" customFormat="1" ht="15" x14ac:dyDescent="0.25">
      <c r="D457" s="54"/>
      <c r="G457" s="49"/>
    </row>
    <row r="458" spans="4:7" s="40" customFormat="1" ht="15" x14ac:dyDescent="0.25">
      <c r="D458" s="54"/>
      <c r="G458" s="49"/>
    </row>
    <row r="459" spans="4:7" s="40" customFormat="1" ht="15" x14ac:dyDescent="0.25">
      <c r="D459" s="54"/>
      <c r="G459" s="49"/>
    </row>
    <row r="460" spans="4:7" s="40" customFormat="1" ht="15" x14ac:dyDescent="0.25">
      <c r="D460" s="54"/>
      <c r="G460" s="49"/>
    </row>
    <row r="461" spans="4:7" s="40" customFormat="1" ht="15" x14ac:dyDescent="0.25">
      <c r="D461" s="54"/>
      <c r="G461" s="49"/>
    </row>
    <row r="462" spans="4:7" s="40" customFormat="1" ht="15" x14ac:dyDescent="0.25">
      <c r="D462" s="54"/>
      <c r="G462" s="49"/>
    </row>
    <row r="463" spans="4:7" s="40" customFormat="1" ht="15" x14ac:dyDescent="0.25">
      <c r="D463" s="54"/>
      <c r="G463" s="49"/>
    </row>
    <row r="464" spans="4:7" s="40" customFormat="1" ht="15" x14ac:dyDescent="0.25">
      <c r="D464" s="54"/>
      <c r="G464" s="49"/>
    </row>
    <row r="465" spans="4:7" s="40" customFormat="1" ht="15" x14ac:dyDescent="0.25">
      <c r="D465" s="54"/>
      <c r="G465" s="49"/>
    </row>
    <row r="466" spans="4:7" s="40" customFormat="1" ht="15" x14ac:dyDescent="0.25">
      <c r="D466" s="54"/>
      <c r="G466" s="49"/>
    </row>
    <row r="467" spans="4:7" s="40" customFormat="1" ht="15" x14ac:dyDescent="0.25">
      <c r="D467" s="54"/>
      <c r="G467" s="49"/>
    </row>
    <row r="468" spans="4:7" s="40" customFormat="1" ht="15" x14ac:dyDescent="0.25">
      <c r="D468" s="54"/>
      <c r="G468" s="49"/>
    </row>
    <row r="469" spans="4:7" s="40" customFormat="1" ht="15" x14ac:dyDescent="0.25">
      <c r="D469" s="54"/>
      <c r="G469" s="49"/>
    </row>
    <row r="470" spans="4:7" s="40" customFormat="1" ht="15" x14ac:dyDescent="0.25">
      <c r="D470" s="54"/>
      <c r="G470" s="49"/>
    </row>
    <row r="471" spans="4:7" s="40" customFormat="1" ht="15" x14ac:dyDescent="0.25">
      <c r="D471" s="54"/>
      <c r="G471" s="49"/>
    </row>
    <row r="472" spans="4:7" s="40" customFormat="1" ht="15" x14ac:dyDescent="0.25">
      <c r="D472" s="54"/>
      <c r="G472" s="49"/>
    </row>
    <row r="473" spans="4:7" s="40" customFormat="1" ht="15" x14ac:dyDescent="0.25">
      <c r="D473" s="54"/>
      <c r="G473" s="49"/>
    </row>
    <row r="474" spans="4:7" s="40" customFormat="1" ht="15" x14ac:dyDescent="0.25">
      <c r="D474" s="54"/>
      <c r="G474" s="49"/>
    </row>
    <row r="475" spans="4:7" s="40" customFormat="1" ht="15" x14ac:dyDescent="0.25">
      <c r="D475" s="54"/>
      <c r="G475" s="49"/>
    </row>
    <row r="476" spans="4:7" s="40" customFormat="1" ht="15" x14ac:dyDescent="0.25">
      <c r="D476" s="54"/>
      <c r="G476" s="49"/>
    </row>
    <row r="477" spans="4:7" s="40" customFormat="1" ht="15" x14ac:dyDescent="0.25">
      <c r="D477" s="54"/>
      <c r="G477" s="49"/>
    </row>
    <row r="478" spans="4:7" s="40" customFormat="1" ht="15" x14ac:dyDescent="0.25">
      <c r="D478" s="54"/>
      <c r="G478" s="49"/>
    </row>
    <row r="479" spans="4:7" s="40" customFormat="1" ht="15" x14ac:dyDescent="0.25">
      <c r="D479" s="54"/>
      <c r="G479" s="49"/>
    </row>
    <row r="480" spans="4:7" s="40" customFormat="1" ht="15" x14ac:dyDescent="0.25">
      <c r="D480" s="54"/>
      <c r="G480" s="49"/>
    </row>
    <row r="481" spans="4:7" s="40" customFormat="1" ht="15" x14ac:dyDescent="0.25">
      <c r="D481" s="54"/>
      <c r="G481" s="49"/>
    </row>
    <row r="482" spans="4:7" s="40" customFormat="1" ht="15" x14ac:dyDescent="0.25">
      <c r="D482" s="54"/>
      <c r="G482" s="49"/>
    </row>
    <row r="483" spans="4:7" s="40" customFormat="1" ht="15" x14ac:dyDescent="0.25">
      <c r="D483" s="54"/>
      <c r="G483" s="49"/>
    </row>
    <row r="484" spans="4:7" s="40" customFormat="1" ht="15" x14ac:dyDescent="0.25">
      <c r="D484" s="54"/>
      <c r="G484" s="49"/>
    </row>
    <row r="485" spans="4:7" s="40" customFormat="1" ht="15" x14ac:dyDescent="0.25">
      <c r="D485" s="54"/>
      <c r="G485" s="49"/>
    </row>
    <row r="486" spans="4:7" s="40" customFormat="1" ht="15" x14ac:dyDescent="0.25">
      <c r="D486" s="54"/>
      <c r="G486" s="49"/>
    </row>
    <row r="487" spans="4:7" s="40" customFormat="1" ht="15" x14ac:dyDescent="0.25">
      <c r="D487" s="54"/>
      <c r="G487" s="49"/>
    </row>
    <row r="488" spans="4:7" s="40" customFormat="1" ht="15" x14ac:dyDescent="0.25">
      <c r="D488" s="54"/>
      <c r="G488" s="49"/>
    </row>
    <row r="489" spans="4:7" s="40" customFormat="1" ht="15" x14ac:dyDescent="0.25">
      <c r="D489" s="54"/>
      <c r="G489" s="49"/>
    </row>
    <row r="490" spans="4:7" s="40" customFormat="1" ht="15" x14ac:dyDescent="0.25">
      <c r="D490" s="54"/>
      <c r="G490" s="49"/>
    </row>
    <row r="491" spans="4:7" s="40" customFormat="1" ht="15" x14ac:dyDescent="0.25">
      <c r="D491" s="54"/>
      <c r="G491" s="49"/>
    </row>
    <row r="492" spans="4:7" s="40" customFormat="1" ht="15" x14ac:dyDescent="0.25">
      <c r="D492" s="54"/>
      <c r="G492" s="49"/>
    </row>
    <row r="493" spans="4:7" s="40" customFormat="1" ht="15" x14ac:dyDescent="0.25">
      <c r="D493" s="54"/>
      <c r="G493" s="49"/>
    </row>
    <row r="494" spans="4:7" s="40" customFormat="1" ht="15" x14ac:dyDescent="0.25">
      <c r="D494" s="54"/>
      <c r="G494" s="49"/>
    </row>
    <row r="495" spans="4:7" s="40" customFormat="1" ht="15" x14ac:dyDescent="0.25">
      <c r="D495" s="54"/>
      <c r="G495" s="49"/>
    </row>
    <row r="496" spans="4:7" s="40" customFormat="1" ht="15" x14ac:dyDescent="0.25">
      <c r="D496" s="54"/>
      <c r="G496" s="49"/>
    </row>
    <row r="497" spans="4:7" s="40" customFormat="1" ht="15" x14ac:dyDescent="0.25">
      <c r="D497" s="54"/>
      <c r="G497" s="49"/>
    </row>
    <row r="498" spans="4:7" s="40" customFormat="1" ht="15" x14ac:dyDescent="0.25">
      <c r="D498" s="54"/>
      <c r="G498" s="49"/>
    </row>
    <row r="499" spans="4:7" s="40" customFormat="1" ht="15" x14ac:dyDescent="0.25">
      <c r="D499" s="54"/>
      <c r="G499" s="49"/>
    </row>
    <row r="500" spans="4:7" s="40" customFormat="1" ht="15" x14ac:dyDescent="0.25">
      <c r="D500" s="54"/>
      <c r="G500" s="49"/>
    </row>
    <row r="501" spans="4:7" s="40" customFormat="1" ht="15" x14ac:dyDescent="0.25">
      <c r="D501" s="54"/>
      <c r="G501" s="49"/>
    </row>
    <row r="502" spans="4:7" s="40" customFormat="1" ht="15" x14ac:dyDescent="0.25">
      <c r="D502" s="54"/>
      <c r="G502" s="49"/>
    </row>
    <row r="503" spans="4:7" s="40" customFormat="1" ht="15" x14ac:dyDescent="0.25">
      <c r="D503" s="54"/>
      <c r="G503" s="49"/>
    </row>
    <row r="504" spans="4:7" s="40" customFormat="1" ht="15" x14ac:dyDescent="0.25">
      <c r="D504" s="54"/>
      <c r="G504" s="49"/>
    </row>
    <row r="505" spans="4:7" s="40" customFormat="1" ht="15" x14ac:dyDescent="0.25">
      <c r="D505" s="54"/>
      <c r="G505" s="49"/>
    </row>
    <row r="506" spans="4:7" s="40" customFormat="1" ht="15" x14ac:dyDescent="0.25">
      <c r="D506" s="54"/>
      <c r="G506" s="49"/>
    </row>
    <row r="507" spans="4:7" s="40" customFormat="1" ht="15" x14ac:dyDescent="0.25">
      <c r="D507" s="54"/>
      <c r="G507" s="49"/>
    </row>
    <row r="508" spans="4:7" s="40" customFormat="1" ht="15" x14ac:dyDescent="0.25">
      <c r="D508" s="54"/>
      <c r="G508" s="49"/>
    </row>
    <row r="509" spans="4:7" s="40" customFormat="1" ht="15" x14ac:dyDescent="0.25">
      <c r="D509" s="54"/>
      <c r="G509" s="49"/>
    </row>
    <row r="510" spans="4:7" s="40" customFormat="1" ht="15" x14ac:dyDescent="0.25">
      <c r="D510" s="54"/>
      <c r="G510" s="49"/>
    </row>
    <row r="511" spans="4:7" s="40" customFormat="1" ht="15" x14ac:dyDescent="0.25">
      <c r="D511" s="54"/>
      <c r="G511" s="49"/>
    </row>
    <row r="512" spans="4:7" s="40" customFormat="1" ht="15" x14ac:dyDescent="0.25">
      <c r="D512" s="54"/>
      <c r="G512" s="49"/>
    </row>
    <row r="513" spans="4:7" s="40" customFormat="1" ht="15" x14ac:dyDescent="0.25">
      <c r="D513" s="54"/>
      <c r="G513" s="49"/>
    </row>
    <row r="514" spans="4:7" s="40" customFormat="1" ht="15" x14ac:dyDescent="0.25">
      <c r="D514" s="54"/>
      <c r="G514" s="49"/>
    </row>
    <row r="515" spans="4:7" s="40" customFormat="1" ht="15" x14ac:dyDescent="0.25">
      <c r="D515" s="54"/>
      <c r="G515" s="49"/>
    </row>
    <row r="516" spans="4:7" s="40" customFormat="1" ht="15" x14ac:dyDescent="0.25">
      <c r="D516" s="54"/>
      <c r="G516" s="49"/>
    </row>
    <row r="517" spans="4:7" s="40" customFormat="1" ht="15" x14ac:dyDescent="0.25">
      <c r="D517" s="54"/>
      <c r="G517" s="49"/>
    </row>
    <row r="518" spans="4:7" s="40" customFormat="1" ht="15" x14ac:dyDescent="0.25">
      <c r="D518" s="54"/>
      <c r="G518" s="49"/>
    </row>
    <row r="519" spans="4:7" s="40" customFormat="1" ht="15" x14ac:dyDescent="0.25">
      <c r="D519" s="54"/>
      <c r="G519" s="49"/>
    </row>
    <row r="520" spans="4:7" s="40" customFormat="1" ht="15" x14ac:dyDescent="0.25">
      <c r="D520" s="54"/>
      <c r="G520" s="49"/>
    </row>
    <row r="521" spans="4:7" s="40" customFormat="1" ht="15" x14ac:dyDescent="0.25">
      <c r="D521" s="54"/>
      <c r="G521" s="49"/>
    </row>
    <row r="522" spans="4:7" s="40" customFormat="1" ht="15" x14ac:dyDescent="0.25">
      <c r="D522" s="54"/>
      <c r="G522" s="49"/>
    </row>
    <row r="523" spans="4:7" s="40" customFormat="1" ht="15" x14ac:dyDescent="0.25">
      <c r="D523" s="54"/>
      <c r="G523" s="49"/>
    </row>
    <row r="524" spans="4:7" s="40" customFormat="1" ht="15" x14ac:dyDescent="0.25">
      <c r="D524" s="54"/>
      <c r="G524" s="49"/>
    </row>
    <row r="525" spans="4:7" s="40" customFormat="1" ht="15" x14ac:dyDescent="0.25">
      <c r="D525" s="54"/>
      <c r="G525" s="49"/>
    </row>
    <row r="526" spans="4:7" s="40" customFormat="1" ht="15" x14ac:dyDescent="0.25">
      <c r="D526" s="54"/>
      <c r="G526" s="49"/>
    </row>
    <row r="527" spans="4:7" s="40" customFormat="1" ht="15" x14ac:dyDescent="0.25">
      <c r="D527" s="54"/>
      <c r="G527" s="49"/>
    </row>
    <row r="528" spans="4:7" s="40" customFormat="1" ht="15" x14ac:dyDescent="0.25">
      <c r="D528" s="54"/>
      <c r="G528" s="49"/>
    </row>
    <row r="529" spans="4:7" s="40" customFormat="1" ht="15" x14ac:dyDescent="0.25">
      <c r="D529" s="54"/>
      <c r="G529" s="49"/>
    </row>
    <row r="530" spans="4:7" s="40" customFormat="1" ht="15" x14ac:dyDescent="0.25">
      <c r="D530" s="54"/>
      <c r="G530" s="49"/>
    </row>
    <row r="531" spans="4:7" s="40" customFormat="1" ht="15" x14ac:dyDescent="0.25">
      <c r="D531" s="54"/>
      <c r="G531" s="49"/>
    </row>
    <row r="532" spans="4:7" s="40" customFormat="1" ht="15" x14ac:dyDescent="0.25">
      <c r="D532" s="54"/>
      <c r="G532" s="49"/>
    </row>
    <row r="533" spans="4:7" s="40" customFormat="1" ht="15" x14ac:dyDescent="0.25">
      <c r="D533" s="54"/>
      <c r="G533" s="49"/>
    </row>
    <row r="534" spans="4:7" s="40" customFormat="1" ht="15" x14ac:dyDescent="0.25">
      <c r="D534" s="54"/>
      <c r="G534" s="49"/>
    </row>
    <row r="535" spans="4:7" s="40" customFormat="1" ht="15" x14ac:dyDescent="0.25">
      <c r="D535" s="54"/>
      <c r="G535" s="49"/>
    </row>
    <row r="536" spans="4:7" s="40" customFormat="1" ht="15" x14ac:dyDescent="0.25">
      <c r="D536" s="54"/>
      <c r="G536" s="49"/>
    </row>
    <row r="537" spans="4:7" s="40" customFormat="1" ht="15" x14ac:dyDescent="0.25">
      <c r="D537" s="54"/>
      <c r="G537" s="49"/>
    </row>
    <row r="538" spans="4:7" s="40" customFormat="1" ht="15" x14ac:dyDescent="0.25">
      <c r="D538" s="54"/>
      <c r="G538" s="49"/>
    </row>
    <row r="539" spans="4:7" s="40" customFormat="1" ht="15" x14ac:dyDescent="0.25">
      <c r="D539" s="54"/>
      <c r="G539" s="49"/>
    </row>
    <row r="540" spans="4:7" s="40" customFormat="1" ht="15" x14ac:dyDescent="0.25">
      <c r="D540" s="54"/>
      <c r="G540" s="49"/>
    </row>
    <row r="541" spans="4:7" s="40" customFormat="1" ht="15" x14ac:dyDescent="0.25">
      <c r="D541" s="54"/>
      <c r="G541" s="49"/>
    </row>
    <row r="542" spans="4:7" s="40" customFormat="1" ht="15" x14ac:dyDescent="0.25">
      <c r="D542" s="54"/>
      <c r="G542" s="49"/>
    </row>
    <row r="543" spans="4:7" s="40" customFormat="1" ht="15" x14ac:dyDescent="0.25">
      <c r="D543" s="54"/>
      <c r="G543" s="49"/>
    </row>
    <row r="544" spans="4:7" s="40" customFormat="1" ht="15" x14ac:dyDescent="0.25">
      <c r="D544" s="54"/>
      <c r="G544" s="49"/>
    </row>
    <row r="545" spans="4:7" s="40" customFormat="1" ht="15" x14ac:dyDescent="0.25">
      <c r="D545" s="54"/>
      <c r="G545" s="49"/>
    </row>
    <row r="546" spans="4:7" s="40" customFormat="1" ht="15" x14ac:dyDescent="0.25">
      <c r="D546" s="54"/>
      <c r="G546" s="49"/>
    </row>
    <row r="547" spans="4:7" s="40" customFormat="1" ht="15" x14ac:dyDescent="0.25">
      <c r="D547" s="54"/>
      <c r="G547" s="49"/>
    </row>
    <row r="548" spans="4:7" s="40" customFormat="1" ht="15" x14ac:dyDescent="0.25">
      <c r="D548" s="54"/>
      <c r="G548" s="49"/>
    </row>
    <row r="549" spans="4:7" s="40" customFormat="1" ht="15" x14ac:dyDescent="0.25">
      <c r="D549" s="54"/>
      <c r="G549" s="49"/>
    </row>
    <row r="550" spans="4:7" s="40" customFormat="1" ht="15" x14ac:dyDescent="0.25">
      <c r="D550" s="54"/>
      <c r="G550" s="49"/>
    </row>
    <row r="551" spans="4:7" s="40" customFormat="1" ht="15" x14ac:dyDescent="0.25">
      <c r="D551" s="54"/>
      <c r="G551" s="49"/>
    </row>
    <row r="552" spans="4:7" s="40" customFormat="1" ht="15" x14ac:dyDescent="0.25">
      <c r="D552" s="54"/>
      <c r="G552" s="49"/>
    </row>
    <row r="553" spans="4:7" s="40" customFormat="1" ht="15" x14ac:dyDescent="0.25">
      <c r="D553" s="54"/>
      <c r="G553" s="49"/>
    </row>
    <row r="554" spans="4:7" s="40" customFormat="1" ht="15" x14ac:dyDescent="0.25">
      <c r="D554" s="54"/>
      <c r="G554" s="49"/>
    </row>
    <row r="555" spans="4:7" s="40" customFormat="1" ht="15" x14ac:dyDescent="0.25">
      <c r="D555" s="54"/>
      <c r="G555" s="49"/>
    </row>
    <row r="556" spans="4:7" s="40" customFormat="1" ht="15" x14ac:dyDescent="0.25">
      <c r="D556" s="54"/>
      <c r="G556" s="49"/>
    </row>
    <row r="557" spans="4:7" s="40" customFormat="1" ht="15" x14ac:dyDescent="0.25">
      <c r="D557" s="54"/>
      <c r="G557" s="49"/>
    </row>
    <row r="558" spans="4:7" s="40" customFormat="1" ht="15" x14ac:dyDescent="0.25">
      <c r="D558" s="54"/>
      <c r="G558" s="49"/>
    </row>
    <row r="559" spans="4:7" s="40" customFormat="1" ht="15" x14ac:dyDescent="0.25">
      <c r="D559" s="54"/>
      <c r="G559" s="49"/>
    </row>
    <row r="560" spans="4:7" s="40" customFormat="1" ht="15" x14ac:dyDescent="0.25">
      <c r="D560" s="54"/>
      <c r="G560" s="49"/>
    </row>
    <row r="561" spans="4:7" s="40" customFormat="1" ht="15" x14ac:dyDescent="0.25">
      <c r="D561" s="54"/>
      <c r="G561" s="49"/>
    </row>
    <row r="562" spans="4:7" s="40" customFormat="1" ht="15" x14ac:dyDescent="0.25">
      <c r="D562" s="54"/>
      <c r="G562" s="49"/>
    </row>
    <row r="563" spans="4:7" s="40" customFormat="1" ht="15" x14ac:dyDescent="0.25">
      <c r="D563" s="54"/>
      <c r="G563" s="49"/>
    </row>
    <row r="564" spans="4:7" s="40" customFormat="1" ht="15" x14ac:dyDescent="0.25">
      <c r="D564" s="54"/>
      <c r="G564" s="49"/>
    </row>
    <row r="565" spans="4:7" s="40" customFormat="1" ht="15" x14ac:dyDescent="0.25">
      <c r="D565" s="54"/>
      <c r="G565" s="49"/>
    </row>
    <row r="566" spans="4:7" s="40" customFormat="1" ht="15" x14ac:dyDescent="0.25">
      <c r="D566" s="54"/>
      <c r="G566" s="49"/>
    </row>
    <row r="567" spans="4:7" s="40" customFormat="1" ht="15" x14ac:dyDescent="0.25">
      <c r="D567" s="54"/>
      <c r="G567" s="49"/>
    </row>
    <row r="568" spans="4:7" s="40" customFormat="1" ht="15" x14ac:dyDescent="0.25">
      <c r="D568" s="54"/>
      <c r="G568" s="49"/>
    </row>
    <row r="569" spans="4:7" s="40" customFormat="1" ht="15" x14ac:dyDescent="0.25">
      <c r="D569" s="54"/>
      <c r="G569" s="49"/>
    </row>
    <row r="570" spans="4:7" s="40" customFormat="1" ht="15" x14ac:dyDescent="0.25">
      <c r="D570" s="54"/>
      <c r="G570" s="49"/>
    </row>
    <row r="571" spans="4:7" s="40" customFormat="1" ht="15" x14ac:dyDescent="0.25">
      <c r="D571" s="54"/>
      <c r="G571" s="49"/>
    </row>
    <row r="572" spans="4:7" s="40" customFormat="1" ht="15" x14ac:dyDescent="0.25">
      <c r="D572" s="54"/>
      <c r="G572" s="49"/>
    </row>
    <row r="573" spans="4:7" s="40" customFormat="1" ht="15" x14ac:dyDescent="0.25">
      <c r="D573" s="54"/>
      <c r="G573" s="49"/>
    </row>
    <row r="574" spans="4:7" s="40" customFormat="1" ht="15" x14ac:dyDescent="0.25">
      <c r="D574" s="54"/>
      <c r="G574" s="49"/>
    </row>
    <row r="575" spans="4:7" s="40" customFormat="1" ht="15" x14ac:dyDescent="0.25">
      <c r="D575" s="54"/>
      <c r="G575" s="49"/>
    </row>
    <row r="576" spans="4:7" s="40" customFormat="1" ht="15" x14ac:dyDescent="0.25">
      <c r="D576" s="54"/>
      <c r="G576" s="49"/>
    </row>
    <row r="577" spans="4:7" s="40" customFormat="1" ht="15" x14ac:dyDescent="0.25">
      <c r="D577" s="54"/>
      <c r="G577" s="49"/>
    </row>
    <row r="578" spans="4:7" s="40" customFormat="1" ht="15" x14ac:dyDescent="0.25">
      <c r="D578" s="54"/>
      <c r="G578" s="49"/>
    </row>
    <row r="579" spans="4:7" s="40" customFormat="1" ht="15" x14ac:dyDescent="0.25">
      <c r="D579" s="54"/>
      <c r="G579" s="49"/>
    </row>
    <row r="580" spans="4:7" s="40" customFormat="1" ht="15" x14ac:dyDescent="0.25">
      <c r="D580" s="54"/>
      <c r="G580" s="49"/>
    </row>
    <row r="581" spans="4:7" s="40" customFormat="1" ht="15" x14ac:dyDescent="0.25">
      <c r="D581" s="54"/>
      <c r="G581" s="49"/>
    </row>
    <row r="582" spans="4:7" s="40" customFormat="1" ht="15" x14ac:dyDescent="0.25">
      <c r="D582" s="54"/>
      <c r="G582" s="49"/>
    </row>
    <row r="583" spans="4:7" s="40" customFormat="1" ht="15" x14ac:dyDescent="0.25">
      <c r="D583" s="54"/>
      <c r="G583" s="49"/>
    </row>
    <row r="584" spans="4:7" s="40" customFormat="1" ht="15" x14ac:dyDescent="0.25">
      <c r="D584" s="54"/>
      <c r="G584" s="49"/>
    </row>
    <row r="585" spans="4:7" s="40" customFormat="1" ht="15" x14ac:dyDescent="0.25">
      <c r="D585" s="54"/>
      <c r="G585" s="49"/>
    </row>
    <row r="586" spans="4:7" s="40" customFormat="1" ht="15" x14ac:dyDescent="0.25">
      <c r="D586" s="54"/>
      <c r="G586" s="49"/>
    </row>
    <row r="587" spans="4:7" s="40" customFormat="1" ht="15" x14ac:dyDescent="0.25">
      <c r="D587" s="54"/>
      <c r="G587" s="49"/>
    </row>
    <row r="588" spans="4:7" s="40" customFormat="1" ht="15" x14ac:dyDescent="0.25">
      <c r="D588" s="54"/>
      <c r="G588" s="49"/>
    </row>
    <row r="589" spans="4:7" s="40" customFormat="1" ht="15" x14ac:dyDescent="0.25">
      <c r="D589" s="54"/>
      <c r="G589" s="49"/>
    </row>
    <row r="590" spans="4:7" s="40" customFormat="1" ht="15" x14ac:dyDescent="0.25">
      <c r="D590" s="54"/>
      <c r="G590" s="49"/>
    </row>
    <row r="591" spans="4:7" s="40" customFormat="1" ht="15" x14ac:dyDescent="0.25">
      <c r="D591" s="54"/>
      <c r="G591" s="49"/>
    </row>
    <row r="592" spans="4:7" s="40" customFormat="1" ht="15" x14ac:dyDescent="0.25">
      <c r="D592" s="54"/>
      <c r="G592" s="49"/>
    </row>
    <row r="593" spans="4:7" s="40" customFormat="1" ht="15" x14ac:dyDescent="0.25">
      <c r="D593" s="54"/>
      <c r="G593" s="49"/>
    </row>
    <row r="594" spans="4:7" s="40" customFormat="1" ht="15" x14ac:dyDescent="0.25">
      <c r="D594" s="54"/>
      <c r="G594" s="49"/>
    </row>
    <row r="595" spans="4:7" s="40" customFormat="1" ht="15" x14ac:dyDescent="0.25">
      <c r="D595" s="54"/>
      <c r="G595" s="49"/>
    </row>
    <row r="596" spans="4:7" s="40" customFormat="1" ht="15" x14ac:dyDescent="0.25">
      <c r="D596" s="54"/>
      <c r="G596" s="49"/>
    </row>
    <row r="597" spans="4:7" s="40" customFormat="1" ht="15" x14ac:dyDescent="0.25">
      <c r="D597" s="54"/>
      <c r="G597" s="49"/>
    </row>
    <row r="598" spans="4:7" s="40" customFormat="1" ht="15" x14ac:dyDescent="0.25">
      <c r="D598" s="54"/>
      <c r="G598" s="49"/>
    </row>
    <row r="599" spans="4:7" s="40" customFormat="1" ht="15" x14ac:dyDescent="0.25">
      <c r="D599" s="54"/>
      <c r="G599" s="49"/>
    </row>
    <row r="600" spans="4:7" s="40" customFormat="1" ht="15" x14ac:dyDescent="0.25">
      <c r="D600" s="54"/>
      <c r="G600" s="49"/>
    </row>
    <row r="601" spans="4:7" s="40" customFormat="1" ht="15" x14ac:dyDescent="0.25">
      <c r="D601" s="54"/>
      <c r="G601" s="49"/>
    </row>
    <row r="602" spans="4:7" s="40" customFormat="1" ht="15" x14ac:dyDescent="0.25">
      <c r="D602" s="54"/>
      <c r="G602" s="49"/>
    </row>
    <row r="603" spans="4:7" s="40" customFormat="1" ht="15" x14ac:dyDescent="0.25">
      <c r="D603" s="54"/>
      <c r="G603" s="49"/>
    </row>
    <row r="604" spans="4:7" s="40" customFormat="1" ht="15" x14ac:dyDescent="0.25">
      <c r="D604" s="54"/>
      <c r="G604" s="49"/>
    </row>
    <row r="605" spans="4:7" s="40" customFormat="1" ht="15" x14ac:dyDescent="0.25">
      <c r="D605" s="54"/>
      <c r="G605" s="49"/>
    </row>
    <row r="606" spans="4:7" s="40" customFormat="1" ht="15" x14ac:dyDescent="0.25">
      <c r="D606" s="54"/>
      <c r="G606" s="49"/>
    </row>
    <row r="607" spans="4:7" s="40" customFormat="1" ht="15" x14ac:dyDescent="0.25">
      <c r="D607" s="54"/>
      <c r="G607" s="49"/>
    </row>
    <row r="608" spans="4:7" s="40" customFormat="1" ht="15" x14ac:dyDescent="0.25">
      <c r="D608" s="54"/>
      <c r="G608" s="49"/>
    </row>
    <row r="609" spans="4:7" s="40" customFormat="1" ht="15" x14ac:dyDescent="0.25">
      <c r="D609" s="54"/>
      <c r="G609" s="49"/>
    </row>
    <row r="610" spans="4:7" s="40" customFormat="1" ht="15" x14ac:dyDescent="0.25">
      <c r="D610" s="54"/>
      <c r="G610" s="49"/>
    </row>
    <row r="611" spans="4:7" s="40" customFormat="1" ht="15" x14ac:dyDescent="0.25">
      <c r="D611" s="54"/>
      <c r="G611" s="49"/>
    </row>
    <row r="612" spans="4:7" s="40" customFormat="1" ht="15" x14ac:dyDescent="0.25">
      <c r="D612" s="54"/>
      <c r="G612" s="49"/>
    </row>
    <row r="613" spans="4:7" s="40" customFormat="1" ht="15" x14ac:dyDescent="0.25">
      <c r="D613" s="54"/>
      <c r="G613" s="49"/>
    </row>
    <row r="614" spans="4:7" s="40" customFormat="1" ht="15" x14ac:dyDescent="0.25">
      <c r="D614" s="54"/>
      <c r="G614" s="49"/>
    </row>
    <row r="615" spans="4:7" s="40" customFormat="1" ht="15" x14ac:dyDescent="0.25">
      <c r="D615" s="54"/>
      <c r="G615" s="49"/>
    </row>
    <row r="616" spans="4:7" s="40" customFormat="1" ht="15" x14ac:dyDescent="0.25">
      <c r="D616" s="54"/>
      <c r="G616" s="49"/>
    </row>
    <row r="617" spans="4:7" s="40" customFormat="1" ht="15" x14ac:dyDescent="0.25">
      <c r="D617" s="54"/>
      <c r="G617" s="49"/>
    </row>
    <row r="618" spans="4:7" s="40" customFormat="1" ht="15" x14ac:dyDescent="0.25">
      <c r="D618" s="54"/>
      <c r="G618" s="49"/>
    </row>
    <row r="619" spans="4:7" s="40" customFormat="1" ht="15" x14ac:dyDescent="0.25">
      <c r="D619" s="54"/>
      <c r="G619" s="49"/>
    </row>
    <row r="620" spans="4:7" s="40" customFormat="1" ht="15" x14ac:dyDescent="0.25">
      <c r="D620" s="54"/>
      <c r="G620" s="49"/>
    </row>
    <row r="621" spans="4:7" s="40" customFormat="1" ht="15" x14ac:dyDescent="0.25">
      <c r="D621" s="54"/>
      <c r="G621" s="49"/>
    </row>
    <row r="622" spans="4:7" s="40" customFormat="1" ht="15" x14ac:dyDescent="0.25">
      <c r="D622" s="54"/>
      <c r="G622" s="49"/>
    </row>
    <row r="623" spans="4:7" s="40" customFormat="1" ht="15" x14ac:dyDescent="0.25">
      <c r="D623" s="54"/>
      <c r="G623" s="49"/>
    </row>
    <row r="624" spans="4:7" s="40" customFormat="1" ht="15" x14ac:dyDescent="0.25">
      <c r="D624" s="54"/>
      <c r="G624" s="49"/>
    </row>
    <row r="625" spans="4:7" s="40" customFormat="1" ht="15" x14ac:dyDescent="0.25">
      <c r="D625" s="54"/>
      <c r="G625" s="49"/>
    </row>
    <row r="626" spans="4:7" s="40" customFormat="1" ht="15" x14ac:dyDescent="0.25">
      <c r="D626" s="54"/>
      <c r="G626" s="49"/>
    </row>
    <row r="627" spans="4:7" s="40" customFormat="1" ht="15" x14ac:dyDescent="0.25">
      <c r="D627" s="54"/>
      <c r="G627" s="49"/>
    </row>
    <row r="628" spans="4:7" s="40" customFormat="1" ht="15" x14ac:dyDescent="0.25">
      <c r="D628" s="54"/>
      <c r="G628" s="49"/>
    </row>
    <row r="629" spans="4:7" s="40" customFormat="1" ht="15" x14ac:dyDescent="0.25">
      <c r="D629" s="54"/>
      <c r="G629" s="49"/>
    </row>
    <row r="630" spans="4:7" s="40" customFormat="1" ht="15" x14ac:dyDescent="0.25">
      <c r="D630" s="54"/>
      <c r="G630" s="49"/>
    </row>
    <row r="631" spans="4:7" s="40" customFormat="1" ht="15" x14ac:dyDescent="0.25">
      <c r="D631" s="54"/>
      <c r="G631" s="49"/>
    </row>
    <row r="632" spans="4:7" s="40" customFormat="1" ht="15" x14ac:dyDescent="0.25">
      <c r="D632" s="54"/>
      <c r="G632" s="49"/>
    </row>
    <row r="633" spans="4:7" s="40" customFormat="1" ht="15" x14ac:dyDescent="0.25">
      <c r="D633" s="54"/>
      <c r="G633" s="49"/>
    </row>
    <row r="634" spans="4:7" s="40" customFormat="1" ht="15" x14ac:dyDescent="0.25">
      <c r="D634" s="54"/>
      <c r="G634" s="49"/>
    </row>
    <row r="635" spans="4:7" s="40" customFormat="1" ht="15" x14ac:dyDescent="0.25">
      <c r="D635" s="54"/>
      <c r="G635" s="49"/>
    </row>
    <row r="636" spans="4:7" s="40" customFormat="1" ht="15" x14ac:dyDescent="0.25">
      <c r="D636" s="54"/>
      <c r="G636" s="49"/>
    </row>
    <row r="637" spans="4:7" s="40" customFormat="1" ht="15" x14ac:dyDescent="0.25">
      <c r="D637" s="54"/>
      <c r="G637" s="49"/>
    </row>
    <row r="638" spans="4:7" s="40" customFormat="1" ht="15" x14ac:dyDescent="0.25">
      <c r="D638" s="54"/>
      <c r="G638" s="49"/>
    </row>
    <row r="639" spans="4:7" s="40" customFormat="1" ht="15" x14ac:dyDescent="0.25">
      <c r="D639" s="54"/>
      <c r="G639" s="49"/>
    </row>
    <row r="640" spans="4:7" s="40" customFormat="1" ht="15" x14ac:dyDescent="0.25">
      <c r="D640" s="54"/>
      <c r="G640" s="49"/>
    </row>
    <row r="641" spans="4:7" s="40" customFormat="1" ht="15" x14ac:dyDescent="0.25">
      <c r="D641" s="54"/>
      <c r="G641" s="49"/>
    </row>
    <row r="642" spans="4:7" s="40" customFormat="1" ht="15" x14ac:dyDescent="0.25">
      <c r="D642" s="54"/>
      <c r="G642" s="49"/>
    </row>
    <row r="643" spans="4:7" s="40" customFormat="1" ht="15" x14ac:dyDescent="0.25">
      <c r="D643" s="54"/>
      <c r="G643" s="49"/>
    </row>
    <row r="644" spans="4:7" s="40" customFormat="1" ht="15" x14ac:dyDescent="0.25">
      <c r="D644" s="54"/>
      <c r="G644" s="49"/>
    </row>
    <row r="645" spans="4:7" s="40" customFormat="1" ht="15" x14ac:dyDescent="0.25">
      <c r="D645" s="54"/>
      <c r="G645" s="49"/>
    </row>
    <row r="646" spans="4:7" s="40" customFormat="1" ht="15" x14ac:dyDescent="0.25">
      <c r="D646" s="54"/>
      <c r="G646" s="49"/>
    </row>
    <row r="647" spans="4:7" s="40" customFormat="1" ht="15" x14ac:dyDescent="0.25">
      <c r="D647" s="54"/>
      <c r="G647" s="49"/>
    </row>
    <row r="648" spans="4:7" s="40" customFormat="1" ht="15" x14ac:dyDescent="0.25">
      <c r="D648" s="54"/>
      <c r="G648" s="49"/>
    </row>
    <row r="649" spans="4:7" s="40" customFormat="1" ht="15" x14ac:dyDescent="0.25">
      <c r="D649" s="54"/>
      <c r="G649" s="49"/>
    </row>
    <row r="650" spans="4:7" s="40" customFormat="1" ht="15" x14ac:dyDescent="0.25">
      <c r="D650" s="54"/>
      <c r="G650" s="49"/>
    </row>
    <row r="651" spans="4:7" s="40" customFormat="1" ht="15" x14ac:dyDescent="0.25">
      <c r="D651" s="54"/>
      <c r="G651" s="49"/>
    </row>
    <row r="652" spans="4:7" s="40" customFormat="1" ht="15" x14ac:dyDescent="0.25">
      <c r="D652" s="54"/>
      <c r="G652" s="49"/>
    </row>
    <row r="653" spans="4:7" s="40" customFormat="1" ht="15" x14ac:dyDescent="0.25">
      <c r="D653" s="54"/>
      <c r="G653" s="49"/>
    </row>
    <row r="654" spans="4:7" s="40" customFormat="1" ht="15" x14ac:dyDescent="0.25">
      <c r="D654" s="54"/>
      <c r="G654" s="49"/>
    </row>
    <row r="655" spans="4:7" s="40" customFormat="1" ht="15" x14ac:dyDescent="0.25">
      <c r="D655" s="54"/>
      <c r="G655" s="49"/>
    </row>
    <row r="656" spans="4:7" s="40" customFormat="1" ht="15" x14ac:dyDescent="0.25">
      <c r="D656" s="54"/>
      <c r="G656" s="49"/>
    </row>
    <row r="657" spans="4:7" s="40" customFormat="1" ht="15" x14ac:dyDescent="0.25">
      <c r="D657" s="54"/>
      <c r="G657" s="49"/>
    </row>
    <row r="658" spans="4:7" s="40" customFormat="1" ht="15" x14ac:dyDescent="0.25">
      <c r="D658" s="54"/>
      <c r="G658" s="49"/>
    </row>
    <row r="659" spans="4:7" s="40" customFormat="1" ht="15" x14ac:dyDescent="0.25">
      <c r="D659" s="54"/>
      <c r="G659" s="49"/>
    </row>
  </sheetData>
  <mergeCells count="18">
    <mergeCell ref="A106:F106"/>
    <mergeCell ref="B101:B102"/>
    <mergeCell ref="G101:G102"/>
    <mergeCell ref="A1:G1"/>
    <mergeCell ref="G84:G85"/>
    <mergeCell ref="A99:A100"/>
    <mergeCell ref="B99:B100"/>
    <mergeCell ref="A101:A102"/>
    <mergeCell ref="A2:G2"/>
    <mergeCell ref="A3:G3"/>
    <mergeCell ref="A4:G4"/>
    <mergeCell ref="A5:A6"/>
    <mergeCell ref="B5:B6"/>
    <mergeCell ref="C5:C6"/>
    <mergeCell ref="G5:G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S98"/>
  <sheetViews>
    <sheetView tabSelected="1" workbookViewId="0">
      <pane xSplit="3" ySplit="6" topLeftCell="D88" activePane="bottomRight" state="frozen"/>
      <selection pane="topRight" activeCell="D1" sqref="D1"/>
      <selection pane="bottomLeft" activeCell="A7" sqref="A7"/>
      <selection pane="bottomRight" activeCell="G100" sqref="G100"/>
    </sheetView>
  </sheetViews>
  <sheetFormatPr defaultRowHeight="15.75" x14ac:dyDescent="0.25"/>
  <cols>
    <col min="1" max="1" width="8.42578125" style="16" bestFit="1" customWidth="1"/>
    <col min="2" max="2" width="40.7109375" style="78" customWidth="1"/>
    <col min="3" max="3" width="11.28515625" style="18" bestFit="1" customWidth="1"/>
    <col min="4" max="4" width="19.7109375" style="19" customWidth="1"/>
    <col min="5" max="5" width="19.7109375" style="17" customWidth="1"/>
    <col min="6" max="6" width="8.7109375" style="17" customWidth="1"/>
    <col min="7" max="7" width="70.7109375" style="81" customWidth="1"/>
    <col min="8" max="16384" width="9.140625" style="2"/>
  </cols>
  <sheetData>
    <row r="1" spans="1:71" s="1" customFormat="1" ht="15" x14ac:dyDescent="0.25">
      <c r="A1" s="30"/>
      <c r="B1" s="156" t="s">
        <v>270</v>
      </c>
      <c r="C1" s="156"/>
      <c r="D1" s="156"/>
      <c r="E1" s="156"/>
      <c r="F1" s="156"/>
      <c r="G1" s="156"/>
    </row>
    <row r="2" spans="1:71" s="62" customFormat="1" ht="15" x14ac:dyDescent="0.25">
      <c r="A2" s="157" t="s">
        <v>171</v>
      </c>
      <c r="B2" s="157"/>
      <c r="C2" s="157"/>
      <c r="D2" s="157"/>
      <c r="E2" s="157"/>
      <c r="F2" s="157"/>
      <c r="G2" s="157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9"/>
      <c r="BC2" s="59"/>
      <c r="BD2" s="59"/>
      <c r="BE2" s="59"/>
      <c r="BF2" s="59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1"/>
    </row>
    <row r="3" spans="1:71" s="63" customFormat="1" ht="15" x14ac:dyDescent="0.25">
      <c r="A3" s="141" t="s">
        <v>315</v>
      </c>
      <c r="B3" s="140"/>
      <c r="C3" s="140"/>
      <c r="D3" s="140"/>
      <c r="E3" s="140"/>
      <c r="F3" s="140"/>
      <c r="G3" s="140"/>
    </row>
    <row r="4" spans="1:71" ht="15" customHeight="1" x14ac:dyDescent="0.25">
      <c r="A4" s="158" t="s">
        <v>276</v>
      </c>
      <c r="B4" s="158"/>
      <c r="C4" s="158"/>
      <c r="D4" s="158"/>
      <c r="E4" s="158"/>
      <c r="F4" s="158"/>
      <c r="G4" s="158"/>
    </row>
    <row r="5" spans="1:71" s="47" customFormat="1" ht="39.950000000000003" customHeight="1" x14ac:dyDescent="0.25">
      <c r="A5" s="144" t="s">
        <v>0</v>
      </c>
      <c r="B5" s="144" t="s">
        <v>1</v>
      </c>
      <c r="C5" s="144" t="s">
        <v>322</v>
      </c>
      <c r="D5" s="145" t="s">
        <v>316</v>
      </c>
      <c r="E5" s="144" t="s">
        <v>317</v>
      </c>
      <c r="F5" s="144" t="s">
        <v>319</v>
      </c>
      <c r="G5" s="144" t="s">
        <v>318</v>
      </c>
    </row>
    <row r="6" spans="1:71" s="55" customFormat="1" ht="39.950000000000003" customHeight="1" x14ac:dyDescent="0.25">
      <c r="A6" s="144"/>
      <c r="B6" s="144"/>
      <c r="C6" s="144"/>
      <c r="D6" s="146"/>
      <c r="E6" s="144"/>
      <c r="F6" s="144"/>
      <c r="G6" s="144"/>
    </row>
    <row r="7" spans="1:71" ht="28.5" x14ac:dyDescent="0.25">
      <c r="A7" s="32"/>
      <c r="B7" s="64" t="s">
        <v>172</v>
      </c>
      <c r="C7" s="32" t="s">
        <v>166</v>
      </c>
      <c r="D7" s="125">
        <f>D8+D13+D18+D19+D20</f>
        <v>2275896.3947324618</v>
      </c>
      <c r="E7" s="126">
        <f>E8+E13+E18+E19+E20</f>
        <v>691954.16507999995</v>
      </c>
      <c r="F7" s="131">
        <f t="shared" ref="F7:F71" si="0">E7/D7*100-100</f>
        <v>-69.596411915695256</v>
      </c>
      <c r="G7" s="79"/>
    </row>
    <row r="8" spans="1:71" x14ac:dyDescent="0.25">
      <c r="A8" s="31" t="s">
        <v>173</v>
      </c>
      <c r="B8" s="64" t="s">
        <v>174</v>
      </c>
      <c r="C8" s="3" t="s">
        <v>166</v>
      </c>
      <c r="D8" s="125">
        <f>D9+D10+D11+D12</f>
        <v>508418.8478996284</v>
      </c>
      <c r="E8" s="126">
        <f>E9+E10+E11+E12</f>
        <v>132704.99270999999</v>
      </c>
      <c r="F8" s="131">
        <f t="shared" si="0"/>
        <v>-73.89849073097335</v>
      </c>
      <c r="G8" s="79"/>
    </row>
    <row r="9" spans="1:71" s="1" customFormat="1" ht="30" x14ac:dyDescent="0.25">
      <c r="A9" s="4" t="s">
        <v>6</v>
      </c>
      <c r="B9" s="65" t="s">
        <v>175</v>
      </c>
      <c r="C9" s="5" t="s">
        <v>166</v>
      </c>
      <c r="D9" s="127">
        <v>139943.14783345652</v>
      </c>
      <c r="E9" s="128">
        <v>19047.607899999999</v>
      </c>
      <c r="F9" s="20">
        <f t="shared" si="0"/>
        <v>-86.389038552521214</v>
      </c>
      <c r="G9" s="37" t="s">
        <v>271</v>
      </c>
    </row>
    <row r="10" spans="1:71" x14ac:dyDescent="0.25">
      <c r="A10" s="4" t="s">
        <v>8</v>
      </c>
      <c r="B10" s="65" t="s">
        <v>13</v>
      </c>
      <c r="C10" s="5" t="s">
        <v>166</v>
      </c>
      <c r="D10" s="127">
        <v>136.94669999999999</v>
      </c>
      <c r="E10" s="128">
        <v>164.69058999999999</v>
      </c>
      <c r="F10" s="20">
        <f t="shared" si="0"/>
        <v>20.258896344344194</v>
      </c>
      <c r="G10" s="37" t="s">
        <v>309</v>
      </c>
    </row>
    <row r="11" spans="1:71" x14ac:dyDescent="0.25">
      <c r="A11" s="4" t="s">
        <v>10</v>
      </c>
      <c r="B11" s="65" t="s">
        <v>176</v>
      </c>
      <c r="C11" s="5" t="s">
        <v>166</v>
      </c>
      <c r="D11" s="127">
        <v>361495.27</v>
      </c>
      <c r="E11" s="128">
        <v>112135.27851</v>
      </c>
      <c r="F11" s="20">
        <f t="shared" si="0"/>
        <v>-68.980153319848426</v>
      </c>
      <c r="G11" s="37" t="s">
        <v>272</v>
      </c>
    </row>
    <row r="12" spans="1:71" ht="30" x14ac:dyDescent="0.25">
      <c r="A12" s="4" t="s">
        <v>12</v>
      </c>
      <c r="B12" s="65" t="s">
        <v>177</v>
      </c>
      <c r="C12" s="5" t="s">
        <v>166</v>
      </c>
      <c r="D12" s="127">
        <v>6843.4833661718749</v>
      </c>
      <c r="E12" s="128">
        <v>1357.41571</v>
      </c>
      <c r="F12" s="20">
        <f t="shared" si="0"/>
        <v>-80.164842414758226</v>
      </c>
      <c r="G12" s="46" t="s">
        <v>278</v>
      </c>
    </row>
    <row r="13" spans="1:71" x14ac:dyDescent="0.25">
      <c r="A13" s="31" t="s">
        <v>18</v>
      </c>
      <c r="B13" s="64" t="s">
        <v>178</v>
      </c>
      <c r="C13" s="6" t="s">
        <v>166</v>
      </c>
      <c r="D13" s="125">
        <f>D14+D15+D16+D17</f>
        <v>947796.88133141398</v>
      </c>
      <c r="E13" s="126">
        <f>E14+E15+E16+E17</f>
        <v>312053.00345000002</v>
      </c>
      <c r="F13" s="20">
        <f t="shared" si="0"/>
        <v>-67.075962202825053</v>
      </c>
      <c r="G13" s="79"/>
    </row>
    <row r="14" spans="1:71" x14ac:dyDescent="0.25">
      <c r="A14" s="7" t="s">
        <v>179</v>
      </c>
      <c r="B14" s="135" t="s">
        <v>21</v>
      </c>
      <c r="C14" s="5" t="s">
        <v>166</v>
      </c>
      <c r="D14" s="127">
        <v>831822.90931140399</v>
      </c>
      <c r="E14" s="128">
        <v>280795.48427999998</v>
      </c>
      <c r="F14" s="20">
        <f t="shared" si="0"/>
        <v>-66.243357674237785</v>
      </c>
      <c r="G14" s="36" t="s">
        <v>278</v>
      </c>
    </row>
    <row r="15" spans="1:71" x14ac:dyDescent="0.25">
      <c r="A15" s="7" t="s">
        <v>180</v>
      </c>
      <c r="B15" s="135" t="s">
        <v>23</v>
      </c>
      <c r="C15" s="5" t="s">
        <v>166</v>
      </c>
      <c r="D15" s="127">
        <v>82350.469020009914</v>
      </c>
      <c r="E15" s="128">
        <v>24252.784269999996</v>
      </c>
      <c r="F15" s="20">
        <f t="shared" si="0"/>
        <v>-70.549306447657344</v>
      </c>
      <c r="G15" s="24" t="s">
        <v>293</v>
      </c>
    </row>
    <row r="16" spans="1:71" ht="30" x14ac:dyDescent="0.25">
      <c r="A16" s="7" t="s">
        <v>181</v>
      </c>
      <c r="B16" s="136" t="s">
        <v>25</v>
      </c>
      <c r="C16" s="5" t="s">
        <v>166</v>
      </c>
      <c r="D16" s="127">
        <v>11164.503000000001</v>
      </c>
      <c r="E16" s="128">
        <v>3085.0847999999996</v>
      </c>
      <c r="F16" s="20">
        <f t="shared" si="0"/>
        <v>-72.367020726314465</v>
      </c>
      <c r="G16" s="24" t="s">
        <v>278</v>
      </c>
    </row>
    <row r="17" spans="1:7" ht="30" x14ac:dyDescent="0.25">
      <c r="A17" s="7" t="s">
        <v>182</v>
      </c>
      <c r="B17" s="136" t="s">
        <v>27</v>
      </c>
      <c r="C17" s="5" t="s">
        <v>166</v>
      </c>
      <c r="D17" s="127">
        <v>22459</v>
      </c>
      <c r="E17" s="128">
        <v>3919.6500999999998</v>
      </c>
      <c r="F17" s="20">
        <f t="shared" si="0"/>
        <v>-82.547530611336214</v>
      </c>
      <c r="G17" s="27" t="s">
        <v>273</v>
      </c>
    </row>
    <row r="18" spans="1:7" s="1" customFormat="1" x14ac:dyDescent="0.25">
      <c r="A18" s="8" t="s">
        <v>28</v>
      </c>
      <c r="B18" s="66" t="s">
        <v>29</v>
      </c>
      <c r="C18" s="5" t="s">
        <v>166</v>
      </c>
      <c r="D18" s="125">
        <v>440948.39500000002</v>
      </c>
      <c r="E18" s="126">
        <v>108274.37514999999</v>
      </c>
      <c r="F18" s="131">
        <f t="shared" si="0"/>
        <v>-75.445114127243855</v>
      </c>
      <c r="G18" s="79" t="s">
        <v>275</v>
      </c>
    </row>
    <row r="19" spans="1:7" s="1" customFormat="1" x14ac:dyDescent="0.25">
      <c r="A19" s="31" t="s">
        <v>30</v>
      </c>
      <c r="B19" s="64" t="s">
        <v>183</v>
      </c>
      <c r="C19" s="5" t="s">
        <v>166</v>
      </c>
      <c r="D19" s="125">
        <v>96597.959268329403</v>
      </c>
      <c r="E19" s="126">
        <v>17341.4503</v>
      </c>
      <c r="F19" s="131">
        <f t="shared" si="0"/>
        <v>-82.047808844668253</v>
      </c>
      <c r="G19" s="37" t="s">
        <v>274</v>
      </c>
    </row>
    <row r="20" spans="1:7" s="1" customFormat="1" x14ac:dyDescent="0.25">
      <c r="A20" s="31" t="s">
        <v>184</v>
      </c>
      <c r="B20" s="64" t="s">
        <v>185</v>
      </c>
      <c r="C20" s="5" t="s">
        <v>166</v>
      </c>
      <c r="D20" s="125">
        <f>D21+D22+D23+D24+D25+D29+D30</f>
        <v>282134.31123309</v>
      </c>
      <c r="E20" s="126">
        <f>E21+E22+E23+E24+E25+E29+E30</f>
        <v>121580.34346999999</v>
      </c>
      <c r="F20" s="131">
        <f t="shared" si="0"/>
        <v>-56.906927435155396</v>
      </c>
      <c r="G20" s="80"/>
    </row>
    <row r="21" spans="1:7" x14ac:dyDescent="0.25">
      <c r="A21" s="4" t="s">
        <v>34</v>
      </c>
      <c r="B21" s="65" t="s">
        <v>35</v>
      </c>
      <c r="C21" s="5" t="s">
        <v>166</v>
      </c>
      <c r="D21" s="127">
        <v>1127.4690000000001</v>
      </c>
      <c r="E21" s="128">
        <v>319.37605000000002</v>
      </c>
      <c r="F21" s="20">
        <f t="shared" si="0"/>
        <v>-71.673185692910408</v>
      </c>
      <c r="G21" s="23" t="s">
        <v>278</v>
      </c>
    </row>
    <row r="22" spans="1:7" x14ac:dyDescent="0.25">
      <c r="A22" s="7" t="s">
        <v>186</v>
      </c>
      <c r="B22" s="65" t="s">
        <v>39</v>
      </c>
      <c r="C22" s="5" t="s">
        <v>166</v>
      </c>
      <c r="D22" s="127">
        <v>134.3135675</v>
      </c>
      <c r="E22" s="128">
        <v>435.50495000000001</v>
      </c>
      <c r="F22" s="20">
        <f t="shared" si="0"/>
        <v>224.2449427158578</v>
      </c>
      <c r="G22" s="79" t="s">
        <v>275</v>
      </c>
    </row>
    <row r="23" spans="1:7" x14ac:dyDescent="0.25">
      <c r="A23" s="4" t="s">
        <v>38</v>
      </c>
      <c r="B23" s="65" t="s">
        <v>187</v>
      </c>
      <c r="C23" s="5" t="s">
        <v>166</v>
      </c>
      <c r="D23" s="127">
        <v>46015.003333333327</v>
      </c>
      <c r="E23" s="128">
        <v>7582.2007000000003</v>
      </c>
      <c r="F23" s="20">
        <f t="shared" si="0"/>
        <v>-83.522329347507736</v>
      </c>
      <c r="G23" s="24" t="s">
        <v>278</v>
      </c>
    </row>
    <row r="24" spans="1:7" x14ac:dyDescent="0.25">
      <c r="A24" s="7" t="s">
        <v>188</v>
      </c>
      <c r="B24" s="65" t="s">
        <v>189</v>
      </c>
      <c r="C24" s="5" t="s">
        <v>166</v>
      </c>
      <c r="D24" s="127">
        <v>252.5</v>
      </c>
      <c r="E24" s="128">
        <v>137.142</v>
      </c>
      <c r="F24" s="20">
        <f t="shared" si="0"/>
        <v>-45.686336633663373</v>
      </c>
      <c r="G24" s="24" t="s">
        <v>277</v>
      </c>
    </row>
    <row r="25" spans="1:7" s="1" customFormat="1" x14ac:dyDescent="0.25">
      <c r="A25" s="4" t="s">
        <v>190</v>
      </c>
      <c r="B25" s="65" t="s">
        <v>191</v>
      </c>
      <c r="C25" s="132" t="s">
        <v>166</v>
      </c>
      <c r="D25" s="127">
        <f>D26+D27+D28</f>
        <v>17063.47</v>
      </c>
      <c r="E25" s="128">
        <f>E26+E27+E28</f>
        <v>4391.1156799999999</v>
      </c>
      <c r="F25" s="20">
        <f t="shared" si="0"/>
        <v>-74.265986461135981</v>
      </c>
      <c r="G25" s="24" t="s">
        <v>278</v>
      </c>
    </row>
    <row r="26" spans="1:7" ht="30" x14ac:dyDescent="0.25">
      <c r="A26" s="4" t="s">
        <v>44</v>
      </c>
      <c r="B26" s="67" t="s">
        <v>192</v>
      </c>
      <c r="C26" s="5" t="s">
        <v>166</v>
      </c>
      <c r="D26" s="127">
        <v>14224.55</v>
      </c>
      <c r="E26" s="128">
        <v>3663.2536</v>
      </c>
      <c r="F26" s="20">
        <f t="shared" si="0"/>
        <v>-74.246963172824451</v>
      </c>
      <c r="G26" s="79"/>
    </row>
    <row r="27" spans="1:7" ht="30" x14ac:dyDescent="0.25">
      <c r="A27" s="4" t="s">
        <v>45</v>
      </c>
      <c r="B27" s="67" t="s">
        <v>193</v>
      </c>
      <c r="C27" s="5" t="s">
        <v>166</v>
      </c>
      <c r="D27" s="127">
        <v>2244.92</v>
      </c>
      <c r="E27" s="128">
        <v>587.75157999999999</v>
      </c>
      <c r="F27" s="20">
        <f t="shared" si="0"/>
        <v>-73.818595762877962</v>
      </c>
      <c r="G27" s="79"/>
    </row>
    <row r="28" spans="1:7" x14ac:dyDescent="0.25">
      <c r="A28" s="4" t="s">
        <v>194</v>
      </c>
      <c r="B28" s="67" t="s">
        <v>195</v>
      </c>
      <c r="C28" s="9" t="s">
        <v>166</v>
      </c>
      <c r="D28" s="127">
        <v>594</v>
      </c>
      <c r="E28" s="128">
        <v>140.1105</v>
      </c>
      <c r="F28" s="20">
        <f t="shared" si="0"/>
        <v>-76.412373737373741</v>
      </c>
      <c r="G28" s="79"/>
    </row>
    <row r="29" spans="1:7" ht="30" x14ac:dyDescent="0.25">
      <c r="A29" s="4" t="s">
        <v>196</v>
      </c>
      <c r="B29" s="65" t="s">
        <v>197</v>
      </c>
      <c r="C29" s="5" t="s">
        <v>166</v>
      </c>
      <c r="D29" s="127">
        <v>25463.214</v>
      </c>
      <c r="E29" s="128">
        <v>4446.0540000000001</v>
      </c>
      <c r="F29" s="20">
        <f t="shared" si="0"/>
        <v>-82.539305525217671</v>
      </c>
      <c r="G29" s="24" t="s">
        <v>279</v>
      </c>
    </row>
    <row r="30" spans="1:7" s="1" customFormat="1" x14ac:dyDescent="0.25">
      <c r="A30" s="31" t="s">
        <v>198</v>
      </c>
      <c r="B30" s="64" t="s">
        <v>58</v>
      </c>
      <c r="C30" s="3" t="s">
        <v>166</v>
      </c>
      <c r="D30" s="125">
        <f>D31+D32+D33+D34+D35+D36+D37+D38+D39+D40+D41+D42+D43</f>
        <v>192078.34133225668</v>
      </c>
      <c r="E30" s="126">
        <f>E31+E32+E33+E34+E35+E36+E37+E38+E39+E40+E41+E42+E43</f>
        <v>104268.95009</v>
      </c>
      <c r="F30" s="131">
        <f t="shared" si="0"/>
        <v>-45.715404783907523</v>
      </c>
      <c r="G30" s="80"/>
    </row>
    <row r="31" spans="1:7" ht="45" x14ac:dyDescent="0.25">
      <c r="A31" s="4" t="s">
        <v>199</v>
      </c>
      <c r="B31" s="65" t="s">
        <v>60</v>
      </c>
      <c r="C31" s="5" t="s">
        <v>166</v>
      </c>
      <c r="D31" s="127">
        <v>9552.43</v>
      </c>
      <c r="E31" s="128">
        <v>5503.4942700000001</v>
      </c>
      <c r="F31" s="20">
        <f t="shared" si="0"/>
        <v>-42.386447532198609</v>
      </c>
      <c r="G31" s="24" t="s">
        <v>295</v>
      </c>
    </row>
    <row r="32" spans="1:7" x14ac:dyDescent="0.25">
      <c r="A32" s="4" t="s">
        <v>200</v>
      </c>
      <c r="B32" s="65" t="s">
        <v>64</v>
      </c>
      <c r="C32" s="5" t="s">
        <v>166</v>
      </c>
      <c r="D32" s="127">
        <v>3339.0499999999993</v>
      </c>
      <c r="E32" s="128">
        <v>433.17559999999997</v>
      </c>
      <c r="F32" s="20">
        <f t="shared" si="0"/>
        <v>-87.026980728051385</v>
      </c>
      <c r="G32" s="24" t="s">
        <v>278</v>
      </c>
    </row>
    <row r="33" spans="1:7" x14ac:dyDescent="0.25">
      <c r="A33" s="4" t="s">
        <v>201</v>
      </c>
      <c r="B33" s="65" t="s">
        <v>66</v>
      </c>
      <c r="C33" s="5" t="s">
        <v>166</v>
      </c>
      <c r="D33" s="127">
        <v>283</v>
      </c>
      <c r="E33" s="128">
        <v>0</v>
      </c>
      <c r="F33" s="20">
        <f t="shared" si="0"/>
        <v>-100</v>
      </c>
      <c r="G33" s="39" t="s">
        <v>288</v>
      </c>
    </row>
    <row r="34" spans="1:7" x14ac:dyDescent="0.25">
      <c r="A34" s="4" t="s">
        <v>202</v>
      </c>
      <c r="B34" s="68" t="s">
        <v>68</v>
      </c>
      <c r="C34" s="5" t="s">
        <v>166</v>
      </c>
      <c r="D34" s="127">
        <v>431.37200000000001</v>
      </c>
      <c r="E34" s="128">
        <v>65.711960000000005</v>
      </c>
      <c r="F34" s="20">
        <f t="shared" si="0"/>
        <v>-84.76675352132267</v>
      </c>
      <c r="G34" s="23" t="s">
        <v>278</v>
      </c>
    </row>
    <row r="35" spans="1:7" ht="30" x14ac:dyDescent="0.25">
      <c r="A35" s="4" t="s">
        <v>203</v>
      </c>
      <c r="B35" s="65" t="s">
        <v>204</v>
      </c>
      <c r="C35" s="5" t="s">
        <v>166</v>
      </c>
      <c r="D35" s="127">
        <v>2298.15</v>
      </c>
      <c r="E35" s="128">
        <v>0</v>
      </c>
      <c r="F35" s="20">
        <f t="shared" si="0"/>
        <v>-100</v>
      </c>
      <c r="G35" s="39" t="s">
        <v>288</v>
      </c>
    </row>
    <row r="36" spans="1:7" x14ac:dyDescent="0.25">
      <c r="A36" s="4" t="s">
        <v>205</v>
      </c>
      <c r="B36" s="65" t="s">
        <v>72</v>
      </c>
      <c r="C36" s="5" t="s">
        <v>166</v>
      </c>
      <c r="D36" s="127">
        <v>2843.5199578800007</v>
      </c>
      <c r="E36" s="128">
        <v>720.96340000000009</v>
      </c>
      <c r="F36" s="20">
        <f t="shared" si="0"/>
        <v>-74.645389845003322</v>
      </c>
      <c r="G36" s="23" t="s">
        <v>278</v>
      </c>
    </row>
    <row r="37" spans="1:7" x14ac:dyDescent="0.25">
      <c r="A37" s="4" t="s">
        <v>206</v>
      </c>
      <c r="B37" s="65" t="s">
        <v>207</v>
      </c>
      <c r="C37" s="5" t="s">
        <v>166</v>
      </c>
      <c r="D37" s="127">
        <v>4791.6339677099995</v>
      </c>
      <c r="E37" s="128">
        <v>1122.7879800000001</v>
      </c>
      <c r="F37" s="20">
        <f t="shared" si="0"/>
        <v>-76.56774312131779</v>
      </c>
      <c r="G37" s="23" t="s">
        <v>278</v>
      </c>
    </row>
    <row r="38" spans="1:7" ht="30" x14ac:dyDescent="0.25">
      <c r="A38" s="4" t="s">
        <v>208</v>
      </c>
      <c r="B38" s="68" t="s">
        <v>76</v>
      </c>
      <c r="C38" s="9" t="s">
        <v>166</v>
      </c>
      <c r="D38" s="127">
        <v>132.61000000000001</v>
      </c>
      <c r="E38" s="128">
        <v>29.93947</v>
      </c>
      <c r="F38" s="20">
        <f t="shared" si="0"/>
        <v>-77.422916823768944</v>
      </c>
      <c r="G38" s="24" t="s">
        <v>278</v>
      </c>
    </row>
    <row r="39" spans="1:7" ht="30" x14ac:dyDescent="0.25">
      <c r="A39" s="4" t="s">
        <v>209</v>
      </c>
      <c r="B39" s="68" t="s">
        <v>78</v>
      </c>
      <c r="C39" s="9" t="s">
        <v>166</v>
      </c>
      <c r="D39" s="127">
        <v>131.4</v>
      </c>
      <c r="E39" s="128">
        <v>67.5</v>
      </c>
      <c r="F39" s="20">
        <f t="shared" si="0"/>
        <v>-48.630136986301373</v>
      </c>
      <c r="G39" s="79" t="s">
        <v>278</v>
      </c>
    </row>
    <row r="40" spans="1:7" x14ac:dyDescent="0.25">
      <c r="A40" s="4" t="s">
        <v>210</v>
      </c>
      <c r="B40" s="69" t="s">
        <v>211</v>
      </c>
      <c r="C40" s="5" t="s">
        <v>166</v>
      </c>
      <c r="D40" s="127">
        <v>164218.75573999999</v>
      </c>
      <c r="E40" s="128">
        <v>96306.416030000008</v>
      </c>
      <c r="F40" s="20">
        <f t="shared" si="0"/>
        <v>-41.354801042045686</v>
      </c>
      <c r="G40" s="79" t="s">
        <v>283</v>
      </c>
    </row>
    <row r="41" spans="1:7" x14ac:dyDescent="0.25">
      <c r="A41" s="4" t="s">
        <v>212</v>
      </c>
      <c r="B41" s="70" t="s">
        <v>213</v>
      </c>
      <c r="C41" s="5" t="s">
        <v>166</v>
      </c>
      <c r="D41" s="127">
        <v>1399.1166666666668</v>
      </c>
      <c r="E41" s="128">
        <v>0</v>
      </c>
      <c r="F41" s="20">
        <f t="shared" si="0"/>
        <v>-100</v>
      </c>
      <c r="G41" s="39" t="s">
        <v>310</v>
      </c>
    </row>
    <row r="42" spans="1:7" ht="45" x14ac:dyDescent="0.25">
      <c r="A42" s="4" t="s">
        <v>214</v>
      </c>
      <c r="B42" s="69" t="s">
        <v>215</v>
      </c>
      <c r="C42" s="5" t="s">
        <v>166</v>
      </c>
      <c r="D42" s="127">
        <v>1722.383</v>
      </c>
      <c r="E42" s="128">
        <v>0</v>
      </c>
      <c r="F42" s="20">
        <f t="shared" si="0"/>
        <v>-100</v>
      </c>
      <c r="G42" s="24" t="s">
        <v>290</v>
      </c>
    </row>
    <row r="43" spans="1:7" ht="30" x14ac:dyDescent="0.25">
      <c r="A43" s="4" t="s">
        <v>216</v>
      </c>
      <c r="B43" s="69" t="s">
        <v>217</v>
      </c>
      <c r="C43" s="5" t="s">
        <v>166</v>
      </c>
      <c r="D43" s="127">
        <v>934.92000000000007</v>
      </c>
      <c r="E43" s="128">
        <v>18.961379999999998</v>
      </c>
      <c r="F43" s="20">
        <f t="shared" si="0"/>
        <v>-97.971871390065459</v>
      </c>
      <c r="G43" s="23" t="s">
        <v>278</v>
      </c>
    </row>
    <row r="44" spans="1:7" s="1" customFormat="1" x14ac:dyDescent="0.25">
      <c r="A44" s="31" t="s">
        <v>85</v>
      </c>
      <c r="B44" s="64" t="s">
        <v>86</v>
      </c>
      <c r="C44" s="3" t="s">
        <v>166</v>
      </c>
      <c r="D44" s="125">
        <f>D45+D77+D92</f>
        <v>500820.7685934953</v>
      </c>
      <c r="E44" s="126">
        <f>E45+E77+E92</f>
        <v>101379.01522</v>
      </c>
      <c r="F44" s="131">
        <f t="shared" si="0"/>
        <v>-79.757425894155162</v>
      </c>
      <c r="G44" s="80"/>
    </row>
    <row r="45" spans="1:7" s="1" customFormat="1" x14ac:dyDescent="0.25">
      <c r="A45" s="31" t="s">
        <v>87</v>
      </c>
      <c r="B45" s="64" t="s">
        <v>218</v>
      </c>
      <c r="C45" s="3" t="s">
        <v>166</v>
      </c>
      <c r="D45" s="125">
        <f t="shared" ref="D45:E45" si="1">D46+D47+D48+D49+D50+D51+D54+D55+D56+D62</f>
        <v>412949.36095689528</v>
      </c>
      <c r="E45" s="126">
        <f t="shared" si="1"/>
        <v>68546.098169999997</v>
      </c>
      <c r="F45" s="131">
        <f t="shared" si="0"/>
        <v>-83.400846532087257</v>
      </c>
      <c r="G45" s="80"/>
    </row>
    <row r="46" spans="1:7" x14ac:dyDescent="0.25">
      <c r="A46" s="4" t="s">
        <v>219</v>
      </c>
      <c r="B46" s="65" t="s">
        <v>220</v>
      </c>
      <c r="C46" s="5" t="s">
        <v>166</v>
      </c>
      <c r="D46" s="127">
        <v>113740</v>
      </c>
      <c r="E46" s="128">
        <v>25144.571379999998</v>
      </c>
      <c r="F46" s="20">
        <f t="shared" si="0"/>
        <v>-77.892938825391241</v>
      </c>
      <c r="G46" s="25" t="s">
        <v>280</v>
      </c>
    </row>
    <row r="47" spans="1:7" x14ac:dyDescent="0.25">
      <c r="A47" s="4" t="s">
        <v>221</v>
      </c>
      <c r="B47" s="65" t="s">
        <v>23</v>
      </c>
      <c r="C47" s="5" t="s">
        <v>166</v>
      </c>
      <c r="D47" s="127">
        <v>11480.11</v>
      </c>
      <c r="E47" s="128">
        <v>2160.8926799999999</v>
      </c>
      <c r="F47" s="20">
        <f t="shared" si="0"/>
        <v>-81.177073390411763</v>
      </c>
      <c r="G47" s="24" t="s">
        <v>293</v>
      </c>
    </row>
    <row r="48" spans="1:7" ht="30" x14ac:dyDescent="0.25">
      <c r="A48" s="4" t="s">
        <v>222</v>
      </c>
      <c r="B48" s="65" t="s">
        <v>27</v>
      </c>
      <c r="C48" s="5" t="s">
        <v>166</v>
      </c>
      <c r="D48" s="127">
        <v>2319</v>
      </c>
      <c r="E48" s="128">
        <v>355.56799999999998</v>
      </c>
      <c r="F48" s="20">
        <f t="shared" si="0"/>
        <v>-84.667184131090991</v>
      </c>
      <c r="G48" s="27" t="s">
        <v>273</v>
      </c>
    </row>
    <row r="49" spans="1:7" x14ac:dyDescent="0.25">
      <c r="A49" s="4" t="s">
        <v>223</v>
      </c>
      <c r="B49" s="65" t="s">
        <v>94</v>
      </c>
      <c r="C49" s="5" t="s">
        <v>166</v>
      </c>
      <c r="D49" s="127">
        <v>9804.9999666666663</v>
      </c>
      <c r="E49" s="128">
        <v>2797.7214700000004</v>
      </c>
      <c r="F49" s="20">
        <f t="shared" si="0"/>
        <v>-71.466379607228887</v>
      </c>
      <c r="G49" s="23" t="s">
        <v>275</v>
      </c>
    </row>
    <row r="50" spans="1:7" ht="45" x14ac:dyDescent="0.25">
      <c r="A50" s="4" t="s">
        <v>224</v>
      </c>
      <c r="B50" s="65" t="s">
        <v>225</v>
      </c>
      <c r="C50" s="5" t="s">
        <v>166</v>
      </c>
      <c r="D50" s="127">
        <v>1793</v>
      </c>
      <c r="E50" s="128">
        <v>357.82259999999997</v>
      </c>
      <c r="F50" s="20">
        <f t="shared" si="0"/>
        <v>-80.043357501394311</v>
      </c>
      <c r="G50" s="23" t="s">
        <v>281</v>
      </c>
    </row>
    <row r="51" spans="1:7" s="1" customFormat="1" x14ac:dyDescent="0.25">
      <c r="A51" s="4" t="s">
        <v>226</v>
      </c>
      <c r="B51" s="65" t="s">
        <v>227</v>
      </c>
      <c r="C51" s="3" t="s">
        <v>166</v>
      </c>
      <c r="D51" s="127">
        <f>D52+D53</f>
        <v>2379</v>
      </c>
      <c r="E51" s="128">
        <f t="shared" ref="E51" si="2">E52+E53</f>
        <v>1067.08448</v>
      </c>
      <c r="F51" s="20">
        <f t="shared" si="0"/>
        <v>-55.145671290458175</v>
      </c>
      <c r="G51" s="80"/>
    </row>
    <row r="52" spans="1:7" ht="30" x14ac:dyDescent="0.25">
      <c r="A52" s="4" t="s">
        <v>99</v>
      </c>
      <c r="B52" s="134" t="s">
        <v>228</v>
      </c>
      <c r="C52" s="5" t="s">
        <v>166</v>
      </c>
      <c r="D52" s="127">
        <v>421</v>
      </c>
      <c r="E52" s="128">
        <v>592.5315599999999</v>
      </c>
      <c r="F52" s="20">
        <f t="shared" si="0"/>
        <v>40.743838479809966</v>
      </c>
      <c r="G52" s="29" t="s">
        <v>292</v>
      </c>
    </row>
    <row r="53" spans="1:7" ht="30" x14ac:dyDescent="0.25">
      <c r="A53" s="4" t="s">
        <v>100</v>
      </c>
      <c r="B53" s="134" t="s">
        <v>229</v>
      </c>
      <c r="C53" s="5" t="s">
        <v>166</v>
      </c>
      <c r="D53" s="127">
        <v>1958</v>
      </c>
      <c r="E53" s="128">
        <v>474.55291999999997</v>
      </c>
      <c r="F53" s="20">
        <f t="shared" si="0"/>
        <v>-75.763385086823291</v>
      </c>
      <c r="G53" s="24" t="s">
        <v>296</v>
      </c>
    </row>
    <row r="54" spans="1:7" x14ac:dyDescent="0.25">
      <c r="A54" s="4" t="s">
        <v>230</v>
      </c>
      <c r="B54" s="65" t="s">
        <v>35</v>
      </c>
      <c r="C54" s="5" t="s">
        <v>166</v>
      </c>
      <c r="D54" s="127">
        <v>1227.9999999999995</v>
      </c>
      <c r="E54" s="128">
        <v>513.01891999999998</v>
      </c>
      <c r="F54" s="20">
        <f t="shared" si="0"/>
        <v>-58.223214983713341</v>
      </c>
      <c r="G54" s="23" t="s">
        <v>278</v>
      </c>
    </row>
    <row r="55" spans="1:7" x14ac:dyDescent="0.25">
      <c r="A55" s="4" t="s">
        <v>231</v>
      </c>
      <c r="B55" s="65" t="s">
        <v>232</v>
      </c>
      <c r="C55" s="5" t="s">
        <v>166</v>
      </c>
      <c r="D55" s="127">
        <v>341.99999999999994</v>
      </c>
      <c r="E55" s="128">
        <v>185.19723999999999</v>
      </c>
      <c r="F55" s="20">
        <f t="shared" si="0"/>
        <v>-45.848760233918121</v>
      </c>
      <c r="G55" s="23" t="s">
        <v>278</v>
      </c>
    </row>
    <row r="56" spans="1:7" s="1" customFormat="1" x14ac:dyDescent="0.25">
      <c r="A56" s="4" t="s">
        <v>233</v>
      </c>
      <c r="B56" s="65" t="s">
        <v>234</v>
      </c>
      <c r="C56" s="3" t="s">
        <v>166</v>
      </c>
      <c r="D56" s="127">
        <f t="shared" ref="D56:E56" si="3">D57+D58+D59+D60+D61</f>
        <v>256744.44850000003</v>
      </c>
      <c r="E56" s="128">
        <f t="shared" si="3"/>
        <v>32697.566999999999</v>
      </c>
      <c r="F56" s="20">
        <f t="shared" si="0"/>
        <v>-87.264547611046012</v>
      </c>
      <c r="G56" s="80"/>
    </row>
    <row r="57" spans="1:7" x14ac:dyDescent="0.25">
      <c r="A57" s="4" t="s">
        <v>107</v>
      </c>
      <c r="B57" s="65" t="s">
        <v>108</v>
      </c>
      <c r="C57" s="5" t="s">
        <v>166</v>
      </c>
      <c r="D57" s="127">
        <v>241690</v>
      </c>
      <c r="E57" s="128">
        <v>29505.165000000001</v>
      </c>
      <c r="F57" s="20">
        <f t="shared" si="0"/>
        <v>-87.792144896354841</v>
      </c>
      <c r="G57" s="23" t="s">
        <v>278</v>
      </c>
    </row>
    <row r="58" spans="1:7" x14ac:dyDescent="0.25">
      <c r="A58" s="4" t="s">
        <v>109</v>
      </c>
      <c r="B58" s="65" t="s">
        <v>110</v>
      </c>
      <c r="C58" s="5" t="s">
        <v>166</v>
      </c>
      <c r="D58" s="127">
        <v>51.7545</v>
      </c>
      <c r="E58" s="128">
        <v>11.635</v>
      </c>
      <c r="F58" s="20">
        <f t="shared" si="0"/>
        <v>-77.518863094030479</v>
      </c>
      <c r="G58" s="23" t="s">
        <v>278</v>
      </c>
    </row>
    <row r="59" spans="1:7" x14ac:dyDescent="0.25">
      <c r="A59" s="4" t="s">
        <v>111</v>
      </c>
      <c r="B59" s="65" t="s">
        <v>112</v>
      </c>
      <c r="C59" s="5" t="s">
        <v>166</v>
      </c>
      <c r="D59" s="127">
        <v>885.94799999999998</v>
      </c>
      <c r="E59" s="128">
        <v>0</v>
      </c>
      <c r="F59" s="20">
        <f t="shared" si="0"/>
        <v>-100</v>
      </c>
      <c r="G59" s="24" t="s">
        <v>297</v>
      </c>
    </row>
    <row r="60" spans="1:7" x14ac:dyDescent="0.25">
      <c r="A60" s="4" t="s">
        <v>113</v>
      </c>
      <c r="B60" s="65" t="s">
        <v>114</v>
      </c>
      <c r="C60" s="5" t="s">
        <v>166</v>
      </c>
      <c r="D60" s="127">
        <v>14070</v>
      </c>
      <c r="E60" s="128">
        <v>3180.7669999999998</v>
      </c>
      <c r="F60" s="20">
        <f t="shared" si="0"/>
        <v>-77.393269367448468</v>
      </c>
      <c r="G60" s="23" t="s">
        <v>284</v>
      </c>
    </row>
    <row r="61" spans="1:7" ht="45" x14ac:dyDescent="0.25">
      <c r="A61" s="4" t="s">
        <v>115</v>
      </c>
      <c r="B61" s="65" t="s">
        <v>116</v>
      </c>
      <c r="C61" s="5" t="s">
        <v>166</v>
      </c>
      <c r="D61" s="127">
        <v>46.746000000000002</v>
      </c>
      <c r="E61" s="128">
        <v>0</v>
      </c>
      <c r="F61" s="20">
        <f t="shared" si="0"/>
        <v>-100</v>
      </c>
      <c r="G61" s="26" t="s">
        <v>282</v>
      </c>
    </row>
    <row r="62" spans="1:7" s="1" customFormat="1" x14ac:dyDescent="0.25">
      <c r="A62" s="10" t="s">
        <v>235</v>
      </c>
      <c r="B62" s="66" t="s">
        <v>236</v>
      </c>
      <c r="C62" s="6" t="s">
        <v>166</v>
      </c>
      <c r="D62" s="125">
        <f>D63+D64+D65+D66+D67+D68+D69+D70+D71+D72+D73+D74+D75+D76</f>
        <v>13118.802490228572</v>
      </c>
      <c r="E62" s="126">
        <f>E63+E64+E65+E66+E67+E68+E69+E70+E71+E72+E73+E74+E75+E76</f>
        <v>3266.6543999999999</v>
      </c>
      <c r="F62" s="131">
        <f t="shared" si="0"/>
        <v>-75.09944674879327</v>
      </c>
      <c r="G62" s="80"/>
    </row>
    <row r="63" spans="1:7" ht="30" x14ac:dyDescent="0.25">
      <c r="A63" s="11" t="s">
        <v>237</v>
      </c>
      <c r="B63" s="65" t="s">
        <v>238</v>
      </c>
      <c r="C63" s="5" t="s">
        <v>166</v>
      </c>
      <c r="D63" s="127">
        <v>4538.8729188000007</v>
      </c>
      <c r="E63" s="128">
        <v>891.30962</v>
      </c>
      <c r="F63" s="20">
        <f t="shared" si="0"/>
        <v>-80.362754455887114</v>
      </c>
      <c r="G63" s="24" t="s">
        <v>299</v>
      </c>
    </row>
    <row r="64" spans="1:7" x14ac:dyDescent="0.25">
      <c r="A64" s="11" t="s">
        <v>239</v>
      </c>
      <c r="B64" s="65" t="s">
        <v>74</v>
      </c>
      <c r="C64" s="5" t="s">
        <v>166</v>
      </c>
      <c r="D64" s="127">
        <v>177</v>
      </c>
      <c r="E64" s="128">
        <v>206.13562000000002</v>
      </c>
      <c r="F64" s="20">
        <f t="shared" si="0"/>
        <v>16.460802259887018</v>
      </c>
      <c r="G64" s="23" t="s">
        <v>275</v>
      </c>
    </row>
    <row r="65" spans="1:7" x14ac:dyDescent="0.25">
      <c r="A65" s="11" t="s">
        <v>240</v>
      </c>
      <c r="B65" s="68" t="s">
        <v>241</v>
      </c>
      <c r="C65" s="9" t="s">
        <v>166</v>
      </c>
      <c r="D65" s="127">
        <v>159</v>
      </c>
      <c r="E65" s="128">
        <v>86.259909999999991</v>
      </c>
      <c r="F65" s="20">
        <f t="shared" si="0"/>
        <v>-45.748484276729563</v>
      </c>
      <c r="G65" s="23" t="s">
        <v>278</v>
      </c>
    </row>
    <row r="66" spans="1:7" ht="30" x14ac:dyDescent="0.25">
      <c r="A66" s="11" t="s">
        <v>242</v>
      </c>
      <c r="B66" s="65" t="s">
        <v>243</v>
      </c>
      <c r="C66" s="5" t="s">
        <v>166</v>
      </c>
      <c r="D66" s="127">
        <v>1057</v>
      </c>
      <c r="E66" s="128">
        <v>237.13577999999998</v>
      </c>
      <c r="F66" s="20">
        <f t="shared" si="0"/>
        <v>-77.56520529801324</v>
      </c>
      <c r="G66" s="23" t="s">
        <v>278</v>
      </c>
    </row>
    <row r="67" spans="1:7" x14ac:dyDescent="0.25">
      <c r="A67" s="11" t="s">
        <v>244</v>
      </c>
      <c r="B67" s="65" t="s">
        <v>64</v>
      </c>
      <c r="C67" s="5" t="s">
        <v>166</v>
      </c>
      <c r="D67" s="127">
        <v>321.42857142857139</v>
      </c>
      <c r="E67" s="128">
        <v>16.660599999999999</v>
      </c>
      <c r="F67" s="20">
        <f t="shared" si="0"/>
        <v>-94.816702222222219</v>
      </c>
      <c r="G67" s="24" t="s">
        <v>300</v>
      </c>
    </row>
    <row r="68" spans="1:7" x14ac:dyDescent="0.25">
      <c r="A68" s="11" t="s">
        <v>245</v>
      </c>
      <c r="B68" s="65" t="s">
        <v>246</v>
      </c>
      <c r="C68" s="5" t="s">
        <v>166</v>
      </c>
      <c r="D68" s="127">
        <v>1687</v>
      </c>
      <c r="E68" s="128">
        <v>0</v>
      </c>
      <c r="F68" s="20">
        <f t="shared" si="0"/>
        <v>-100</v>
      </c>
      <c r="G68" s="23" t="s">
        <v>311</v>
      </c>
    </row>
    <row r="69" spans="1:7" ht="15.75" hidden="1" customHeight="1" x14ac:dyDescent="0.25">
      <c r="A69" s="11" t="s">
        <v>247</v>
      </c>
      <c r="B69" s="65" t="s">
        <v>41</v>
      </c>
      <c r="C69" s="5" t="s">
        <v>166</v>
      </c>
      <c r="D69" s="127">
        <v>0</v>
      </c>
      <c r="E69" s="128">
        <v>0</v>
      </c>
      <c r="F69" s="20" t="e">
        <f t="shared" si="0"/>
        <v>#DIV/0!</v>
      </c>
      <c r="G69" s="23"/>
    </row>
    <row r="70" spans="1:7" x14ac:dyDescent="0.25">
      <c r="A70" s="28" t="s">
        <v>247</v>
      </c>
      <c r="B70" s="65" t="s">
        <v>129</v>
      </c>
      <c r="C70" s="5" t="s">
        <v>166</v>
      </c>
      <c r="D70" s="127">
        <v>1452.2</v>
      </c>
      <c r="E70" s="128">
        <v>626.82322999999997</v>
      </c>
      <c r="F70" s="20">
        <f t="shared" si="0"/>
        <v>-56.836301473626229</v>
      </c>
      <c r="G70" s="79" t="s">
        <v>280</v>
      </c>
    </row>
    <row r="71" spans="1:7" x14ac:dyDescent="0.25">
      <c r="A71" s="28" t="s">
        <v>248</v>
      </c>
      <c r="B71" s="65" t="s">
        <v>131</v>
      </c>
      <c r="C71" s="5" t="s">
        <v>166</v>
      </c>
      <c r="D71" s="127">
        <v>581.30099999999993</v>
      </c>
      <c r="E71" s="128">
        <v>0</v>
      </c>
      <c r="F71" s="20">
        <f t="shared" si="0"/>
        <v>-100</v>
      </c>
      <c r="G71" s="79" t="s">
        <v>275</v>
      </c>
    </row>
    <row r="72" spans="1:7" x14ac:dyDescent="0.25">
      <c r="A72" s="28" t="s">
        <v>249</v>
      </c>
      <c r="B72" s="65" t="s">
        <v>39</v>
      </c>
      <c r="C72" s="5" t="s">
        <v>166</v>
      </c>
      <c r="D72" s="127">
        <v>509</v>
      </c>
      <c r="E72" s="128">
        <v>265.661</v>
      </c>
      <c r="F72" s="20">
        <f t="shared" ref="F72:F98" si="4">E72/D72*100-100</f>
        <v>-47.807269155206292</v>
      </c>
      <c r="G72" s="79" t="s">
        <v>278</v>
      </c>
    </row>
    <row r="73" spans="1:7" x14ac:dyDescent="0.25">
      <c r="A73" s="28" t="s">
        <v>133</v>
      </c>
      <c r="B73" s="65" t="s">
        <v>250</v>
      </c>
      <c r="C73" s="5" t="s">
        <v>166</v>
      </c>
      <c r="D73" s="127">
        <v>31</v>
      </c>
      <c r="E73" s="128">
        <v>38.401789999999998</v>
      </c>
      <c r="F73" s="20">
        <f t="shared" si="4"/>
        <v>23.876741935483864</v>
      </c>
      <c r="G73" s="24" t="s">
        <v>312</v>
      </c>
    </row>
    <row r="74" spans="1:7" x14ac:dyDescent="0.25">
      <c r="A74" s="28" t="s">
        <v>135</v>
      </c>
      <c r="B74" s="65" t="s">
        <v>136</v>
      </c>
      <c r="C74" s="5" t="s">
        <v>166</v>
      </c>
      <c r="D74" s="127">
        <v>1962</v>
      </c>
      <c r="E74" s="128">
        <v>66.771500000000003</v>
      </c>
      <c r="F74" s="20">
        <f t="shared" si="4"/>
        <v>-96.596763506625891</v>
      </c>
      <c r="G74" s="24" t="s">
        <v>301</v>
      </c>
    </row>
    <row r="75" spans="1:7" ht="30" x14ac:dyDescent="0.25">
      <c r="A75" s="28" t="s">
        <v>137</v>
      </c>
      <c r="B75" s="68" t="s">
        <v>70</v>
      </c>
      <c r="C75" s="9" t="s">
        <v>166</v>
      </c>
      <c r="D75" s="127">
        <v>111</v>
      </c>
      <c r="E75" s="128">
        <v>701.31500000000005</v>
      </c>
      <c r="F75" s="20">
        <f t="shared" si="4"/>
        <v>531.81531531531539</v>
      </c>
      <c r="G75" s="24" t="s">
        <v>313</v>
      </c>
    </row>
    <row r="76" spans="1:7" x14ac:dyDescent="0.25">
      <c r="A76" s="28" t="s">
        <v>138</v>
      </c>
      <c r="B76" s="68" t="s">
        <v>251</v>
      </c>
      <c r="C76" s="9" t="s">
        <v>166</v>
      </c>
      <c r="D76" s="127">
        <v>532</v>
      </c>
      <c r="E76" s="128">
        <v>130.18035</v>
      </c>
      <c r="F76" s="20">
        <f t="shared" si="4"/>
        <v>-75.530009398496247</v>
      </c>
      <c r="G76" s="23" t="s">
        <v>278</v>
      </c>
    </row>
    <row r="77" spans="1:7" s="1" customFormat="1" x14ac:dyDescent="0.25">
      <c r="A77" s="12" t="s">
        <v>140</v>
      </c>
      <c r="B77" s="71" t="s">
        <v>252</v>
      </c>
      <c r="C77" s="3" t="s">
        <v>166</v>
      </c>
      <c r="D77" s="125">
        <f t="shared" ref="D77:E77" si="5">D78+D79</f>
        <v>82152.407636600008</v>
      </c>
      <c r="E77" s="126">
        <f t="shared" si="5"/>
        <v>31679.940600000002</v>
      </c>
      <c r="F77" s="131">
        <f t="shared" si="4"/>
        <v>-61.437599321329984</v>
      </c>
      <c r="G77" s="80"/>
    </row>
    <row r="78" spans="1:7" x14ac:dyDescent="0.25">
      <c r="A78" s="13" t="s">
        <v>253</v>
      </c>
      <c r="B78" s="72" t="s">
        <v>94</v>
      </c>
      <c r="C78" s="5" t="s">
        <v>166</v>
      </c>
      <c r="D78" s="127">
        <v>3553</v>
      </c>
      <c r="E78" s="128">
        <v>1127.1826799999999</v>
      </c>
      <c r="F78" s="20">
        <f t="shared" si="4"/>
        <v>-68.275184914157052</v>
      </c>
      <c r="G78" s="23" t="s">
        <v>275</v>
      </c>
    </row>
    <row r="79" spans="1:7" s="1" customFormat="1" x14ac:dyDescent="0.25">
      <c r="A79" s="12" t="s">
        <v>142</v>
      </c>
      <c r="B79" s="73" t="s">
        <v>254</v>
      </c>
      <c r="C79" s="3" t="s">
        <v>166</v>
      </c>
      <c r="D79" s="125">
        <f>D80+D83+D84+D85+D86+D87+D88+D89+D90+D91</f>
        <v>78599.407636600008</v>
      </c>
      <c r="E79" s="126">
        <f>E80+E83+E84+E85+E86+E87+E88+E89+E90+E91</f>
        <v>30552.75792</v>
      </c>
      <c r="F79" s="131">
        <f t="shared" si="4"/>
        <v>-61.128513765321266</v>
      </c>
      <c r="G79" s="80"/>
    </row>
    <row r="80" spans="1:7" x14ac:dyDescent="0.25">
      <c r="A80" s="13" t="s">
        <v>143</v>
      </c>
      <c r="B80" s="74" t="s">
        <v>227</v>
      </c>
      <c r="C80" s="5" t="s">
        <v>166</v>
      </c>
      <c r="D80" s="127">
        <f>D81+D82</f>
        <v>205</v>
      </c>
      <c r="E80" s="128">
        <f>E81+E82</f>
        <v>551.33901999999989</v>
      </c>
      <c r="F80" s="20">
        <f t="shared" si="4"/>
        <v>168.94586341463412</v>
      </c>
      <c r="G80" s="79"/>
    </row>
    <row r="81" spans="1:7" ht="15.75" customHeight="1" x14ac:dyDescent="0.25">
      <c r="A81" s="13" t="s">
        <v>145</v>
      </c>
      <c r="B81" s="74" t="s">
        <v>228</v>
      </c>
      <c r="C81" s="9" t="s">
        <v>166</v>
      </c>
      <c r="D81" s="127">
        <v>36</v>
      </c>
      <c r="E81" s="128">
        <v>411.60209999999995</v>
      </c>
      <c r="F81" s="20">
        <f t="shared" si="4"/>
        <v>1043.3391666666666</v>
      </c>
      <c r="G81" s="147" t="s">
        <v>302</v>
      </c>
    </row>
    <row r="82" spans="1:7" x14ac:dyDescent="0.25">
      <c r="A82" s="13" t="s">
        <v>147</v>
      </c>
      <c r="B82" s="133" t="s">
        <v>255</v>
      </c>
      <c r="C82" s="5" t="s">
        <v>166</v>
      </c>
      <c r="D82" s="127">
        <v>169</v>
      </c>
      <c r="E82" s="128">
        <v>139.73692</v>
      </c>
      <c r="F82" s="20">
        <f t="shared" si="4"/>
        <v>-17.315431952662721</v>
      </c>
      <c r="G82" s="147"/>
    </row>
    <row r="83" spans="1:7" x14ac:dyDescent="0.25">
      <c r="A83" s="13" t="s">
        <v>149</v>
      </c>
      <c r="B83" s="74" t="s">
        <v>129</v>
      </c>
      <c r="C83" s="5" t="s">
        <v>166</v>
      </c>
      <c r="D83" s="127">
        <v>1048</v>
      </c>
      <c r="E83" s="128">
        <v>431.99088999999998</v>
      </c>
      <c r="F83" s="20">
        <f t="shared" si="4"/>
        <v>-58.779495229007637</v>
      </c>
      <c r="G83" s="23" t="s">
        <v>280</v>
      </c>
    </row>
    <row r="84" spans="1:7" x14ac:dyDescent="0.25">
      <c r="A84" s="13" t="s">
        <v>150</v>
      </c>
      <c r="B84" s="74" t="s">
        <v>241</v>
      </c>
      <c r="C84" s="9" t="s">
        <v>166</v>
      </c>
      <c r="D84" s="127">
        <v>165</v>
      </c>
      <c r="E84" s="128">
        <v>126.00789</v>
      </c>
      <c r="F84" s="20">
        <f t="shared" si="4"/>
        <v>-23.631581818181814</v>
      </c>
      <c r="G84" s="23" t="s">
        <v>278</v>
      </c>
    </row>
    <row r="85" spans="1:7" ht="45" x14ac:dyDescent="0.25">
      <c r="A85" s="13" t="s">
        <v>151</v>
      </c>
      <c r="B85" s="74" t="s">
        <v>225</v>
      </c>
      <c r="C85" s="9" t="s">
        <v>166</v>
      </c>
      <c r="D85" s="127">
        <v>165</v>
      </c>
      <c r="E85" s="128">
        <v>98.01728</v>
      </c>
      <c r="F85" s="20">
        <f t="shared" si="4"/>
        <v>-40.595587878787875</v>
      </c>
      <c r="G85" s="23" t="s">
        <v>280</v>
      </c>
    </row>
    <row r="86" spans="1:7" x14ac:dyDescent="0.25">
      <c r="A86" s="13" t="s">
        <v>152</v>
      </c>
      <c r="B86" s="74" t="s">
        <v>74</v>
      </c>
      <c r="C86" s="5" t="s">
        <v>166</v>
      </c>
      <c r="D86" s="127">
        <v>639</v>
      </c>
      <c r="E86" s="128">
        <v>225.91354000000001</v>
      </c>
      <c r="F86" s="20">
        <f t="shared" si="4"/>
        <v>-64.645768388106418</v>
      </c>
      <c r="G86" s="23" t="s">
        <v>280</v>
      </c>
    </row>
    <row r="87" spans="1:7" ht="30" x14ac:dyDescent="0.25">
      <c r="A87" s="13" t="s">
        <v>153</v>
      </c>
      <c r="B87" s="74" t="s">
        <v>35</v>
      </c>
      <c r="C87" s="9" t="s">
        <v>166</v>
      </c>
      <c r="D87" s="127">
        <v>172</v>
      </c>
      <c r="E87" s="128">
        <v>246.94582000000003</v>
      </c>
      <c r="F87" s="20">
        <f t="shared" si="4"/>
        <v>43.573151162790708</v>
      </c>
      <c r="G87" s="23" t="s">
        <v>285</v>
      </c>
    </row>
    <row r="88" spans="1:7" x14ac:dyDescent="0.25">
      <c r="A88" s="13" t="s">
        <v>155</v>
      </c>
      <c r="B88" s="74" t="s">
        <v>136</v>
      </c>
      <c r="C88" s="9" t="s">
        <v>166</v>
      </c>
      <c r="D88" s="127">
        <v>8574</v>
      </c>
      <c r="E88" s="128">
        <v>0</v>
      </c>
      <c r="F88" s="20">
        <f t="shared" si="4"/>
        <v>-100</v>
      </c>
      <c r="G88" s="24" t="s">
        <v>303</v>
      </c>
    </row>
    <row r="89" spans="1:7" x14ac:dyDescent="0.25">
      <c r="A89" s="13" t="s">
        <v>156</v>
      </c>
      <c r="B89" s="74" t="s">
        <v>64</v>
      </c>
      <c r="C89" s="9" t="s">
        <v>166</v>
      </c>
      <c r="D89" s="127">
        <v>5831</v>
      </c>
      <c r="E89" s="128">
        <v>1757.6933000000001</v>
      </c>
      <c r="F89" s="20">
        <f t="shared" si="4"/>
        <v>-69.85605728005487</v>
      </c>
      <c r="G89" s="23" t="s">
        <v>304</v>
      </c>
    </row>
    <row r="90" spans="1:7" x14ac:dyDescent="0.25">
      <c r="A90" s="13" t="s">
        <v>157</v>
      </c>
      <c r="B90" s="74" t="s">
        <v>256</v>
      </c>
      <c r="C90" s="9" t="s">
        <v>166</v>
      </c>
      <c r="D90" s="127">
        <v>63</v>
      </c>
      <c r="E90" s="128">
        <v>91.153580000000005</v>
      </c>
      <c r="F90" s="20">
        <f t="shared" si="4"/>
        <v>44.688222222222237</v>
      </c>
      <c r="G90" s="39" t="s">
        <v>305</v>
      </c>
    </row>
    <row r="91" spans="1:7" ht="60" x14ac:dyDescent="0.25">
      <c r="A91" s="13" t="s">
        <v>257</v>
      </c>
      <c r="B91" s="75" t="s">
        <v>258</v>
      </c>
      <c r="C91" s="9" t="s">
        <v>166</v>
      </c>
      <c r="D91" s="127">
        <v>61737.407636600008</v>
      </c>
      <c r="E91" s="128">
        <v>27023.696599999999</v>
      </c>
      <c r="F91" s="20">
        <f t="shared" si="4"/>
        <v>-56.228002382174139</v>
      </c>
      <c r="G91" s="24" t="s">
        <v>306</v>
      </c>
    </row>
    <row r="92" spans="1:7" s="1" customFormat="1" ht="30" x14ac:dyDescent="0.25">
      <c r="A92" s="31" t="s">
        <v>259</v>
      </c>
      <c r="B92" s="76" t="s">
        <v>260</v>
      </c>
      <c r="C92" s="14" t="s">
        <v>166</v>
      </c>
      <c r="D92" s="125">
        <v>5719</v>
      </c>
      <c r="E92" s="126">
        <v>1152.9764500000001</v>
      </c>
      <c r="F92" s="131">
        <f t="shared" si="4"/>
        <v>-79.839544500786843</v>
      </c>
      <c r="G92" s="45" t="s">
        <v>307</v>
      </c>
    </row>
    <row r="93" spans="1:7" s="1" customFormat="1" ht="28.5" x14ac:dyDescent="0.25">
      <c r="A93" s="31" t="s">
        <v>158</v>
      </c>
      <c r="B93" s="64" t="s">
        <v>261</v>
      </c>
      <c r="C93" s="3" t="s">
        <v>166</v>
      </c>
      <c r="D93" s="125">
        <f>D7+D44</f>
        <v>2776717.163325957</v>
      </c>
      <c r="E93" s="126">
        <f>E7+E44</f>
        <v>793333.18029999989</v>
      </c>
      <c r="F93" s="131">
        <f t="shared" si="4"/>
        <v>-71.429096532477075</v>
      </c>
      <c r="G93" s="23" t="s">
        <v>278</v>
      </c>
    </row>
    <row r="94" spans="1:7" s="1" customFormat="1" x14ac:dyDescent="0.25">
      <c r="A94" s="31" t="s">
        <v>262</v>
      </c>
      <c r="B94" s="77" t="s">
        <v>263</v>
      </c>
      <c r="C94" s="3" t="s">
        <v>166</v>
      </c>
      <c r="D94" s="125">
        <v>173843.204</v>
      </c>
      <c r="E94" s="126">
        <f>E95-E93</f>
        <v>187088.19642678578</v>
      </c>
      <c r="F94" s="131">
        <f t="shared" si="4"/>
        <v>7.6189302325478252</v>
      </c>
      <c r="G94" s="24" t="s">
        <v>314</v>
      </c>
    </row>
    <row r="95" spans="1:7" s="1" customFormat="1" x14ac:dyDescent="0.25">
      <c r="A95" s="31" t="s">
        <v>264</v>
      </c>
      <c r="B95" s="64" t="s">
        <v>164</v>
      </c>
      <c r="C95" s="3" t="s">
        <v>166</v>
      </c>
      <c r="D95" s="125">
        <f>D93+D94</f>
        <v>2950560.3673259569</v>
      </c>
      <c r="E95" s="126">
        <v>980421.37672678567</v>
      </c>
      <c r="F95" s="131">
        <f t="shared" si="4"/>
        <v>-66.771688944791009</v>
      </c>
      <c r="G95" s="80"/>
    </row>
    <row r="96" spans="1:7" s="1" customFormat="1" ht="16.5" x14ac:dyDescent="0.25">
      <c r="A96" s="152" t="s">
        <v>265</v>
      </c>
      <c r="B96" s="154" t="s">
        <v>165</v>
      </c>
      <c r="C96" s="91" t="s">
        <v>320</v>
      </c>
      <c r="D96" s="125">
        <v>20906.77</v>
      </c>
      <c r="E96" s="126">
        <v>7155.2727340000001</v>
      </c>
      <c r="F96" s="131">
        <f t="shared" si="4"/>
        <v>-65.775331464401233</v>
      </c>
      <c r="G96" s="80"/>
    </row>
    <row r="97" spans="1:7" s="15" customFormat="1" x14ac:dyDescent="0.25">
      <c r="A97" s="153"/>
      <c r="B97" s="155"/>
      <c r="C97" s="14" t="s">
        <v>166</v>
      </c>
      <c r="D97" s="125">
        <f>D95</f>
        <v>2950560.3673259569</v>
      </c>
      <c r="E97" s="126">
        <f>E95</f>
        <v>980421.37672678567</v>
      </c>
      <c r="F97" s="131">
        <f t="shared" si="4"/>
        <v>-66.771688944791009</v>
      </c>
      <c r="G97" s="79"/>
    </row>
    <row r="98" spans="1:7" ht="16.5" x14ac:dyDescent="0.25">
      <c r="A98" s="31" t="s">
        <v>266</v>
      </c>
      <c r="B98" s="64" t="s">
        <v>168</v>
      </c>
      <c r="C98" s="33" t="s">
        <v>321</v>
      </c>
      <c r="D98" s="125">
        <f t="shared" ref="D98:E98" si="6">D95/D96</f>
        <v>141.12942206404705</v>
      </c>
      <c r="E98" s="125">
        <f t="shared" si="6"/>
        <v>137.02082550509607</v>
      </c>
      <c r="F98" s="131">
        <f t="shared" si="4"/>
        <v>-2.9112260922364044</v>
      </c>
      <c r="G98" s="79"/>
    </row>
  </sheetData>
  <mergeCells count="14">
    <mergeCell ref="A96:A97"/>
    <mergeCell ref="B96:B97"/>
    <mergeCell ref="B1:G1"/>
    <mergeCell ref="A2:G2"/>
    <mergeCell ref="A3:G3"/>
    <mergeCell ref="A4:G4"/>
    <mergeCell ref="D5:D6"/>
    <mergeCell ref="E5:E6"/>
    <mergeCell ref="F5:F6"/>
    <mergeCell ref="A5:A6"/>
    <mergeCell ref="B5:B6"/>
    <mergeCell ref="C5:C6"/>
    <mergeCell ref="G81:G82"/>
    <mergeCell ref="G5:G6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 по исполнению ТС ВОДА</vt:lpstr>
      <vt:lpstr>Отчет по исполнению ТС КАН</vt:lpstr>
      <vt:lpstr>'Отчет по исполнению ТС ВОДА'!Заголовки_для_печати</vt:lpstr>
      <vt:lpstr>'Отчет по исполнению ТС КАН'!Заголовки_для_печати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2018-06-11T06:54:52Z</dcterms:modified>
</cp:coreProperties>
</file>